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xr:revisionPtr revIDLastSave="0" documentId="13_ncr:1_{12BA5078-A22F-47F3-A258-B75EFF49622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1701 - D.1.1 - Architekt...." sheetId="2" r:id="rId2"/>
    <sheet name="1702 - D.1.1 - Architekt...." sheetId="3" r:id="rId3"/>
    <sheet name="1703 - D.1.1 - Architekt...." sheetId="4" r:id="rId4"/>
    <sheet name="1704 - D.1.1 - Architekt...." sheetId="5" r:id="rId5"/>
    <sheet name="1705 - Vedlejší rozpočtov..." sheetId="6" r:id="rId6"/>
  </sheets>
  <definedNames>
    <definedName name="_xlnm._FilterDatabase" localSheetId="1" hidden="1">'1701 - D.1.1 - Architekt....'!$C$125:$K$222</definedName>
    <definedName name="_xlnm._FilterDatabase" localSheetId="2" hidden="1">'1702 - D.1.1 - Architekt....'!$C$122:$K$253</definedName>
    <definedName name="_xlnm._FilterDatabase" localSheetId="3" hidden="1">'1703 - D.1.1 - Architekt....'!$C$124:$K$216</definedName>
    <definedName name="_xlnm._FilterDatabase" localSheetId="4" hidden="1">'1704 - D.1.1 - Architekt....'!$C$123:$K$243</definedName>
    <definedName name="_xlnm._FilterDatabase" localSheetId="5" hidden="1">'1705 - Vedlejší rozpočtov...'!$C$118:$K$126</definedName>
    <definedName name="_xlnm.Print_Titles" localSheetId="1">'1701 - D.1.1 - Architekt....'!$125:$125</definedName>
    <definedName name="_xlnm.Print_Titles" localSheetId="2">'1702 - D.1.1 - Architekt....'!$122:$122</definedName>
    <definedName name="_xlnm.Print_Titles" localSheetId="3">'1703 - D.1.1 - Architekt....'!$124:$124</definedName>
    <definedName name="_xlnm.Print_Titles" localSheetId="4">'1704 - D.1.1 - Architekt....'!$123:$123</definedName>
    <definedName name="_xlnm.Print_Titles" localSheetId="5">'1705 - Vedlejší rozpočtov...'!$118:$118</definedName>
    <definedName name="_xlnm.Print_Titles" localSheetId="0">'Rekapitulace stavby'!$92:$92</definedName>
    <definedName name="_xlnm.Print_Area" localSheetId="1">'1701 - D.1.1 - Architekt....'!$C$4:$J$76,'1701 - D.1.1 - Architekt....'!$C$82:$J$107,'1701 - D.1.1 - Architekt....'!$C$113:$K$222</definedName>
    <definedName name="_xlnm.Print_Area" localSheetId="2">'1702 - D.1.1 - Architekt....'!$C$4:$J$76,'1702 - D.1.1 - Architekt....'!$C$82:$J$104,'1702 - D.1.1 - Architekt....'!$C$110:$K$253</definedName>
    <definedName name="_xlnm.Print_Area" localSheetId="3">'1703 - D.1.1 - Architekt....'!$C$4:$J$76,'1703 - D.1.1 - Architekt....'!$C$82:$J$106,'1703 - D.1.1 - Architekt....'!$C$112:$K$216</definedName>
    <definedName name="_xlnm.Print_Area" localSheetId="4">'1704 - D.1.1 - Architekt....'!$C$4:$J$76,'1704 - D.1.1 - Architekt....'!$C$82:$J$105,'1704 - D.1.1 - Architekt....'!$C$111:$K$243</definedName>
    <definedName name="_xlnm.Print_Area" localSheetId="5">'1705 - Vedlejší rozpočtov...'!$C$4:$J$76,'1705 - Vedlejší rozpočtov...'!$C$82:$J$100,'1705 - Vedlejší rozpočtov...'!$C$106:$K$126</definedName>
    <definedName name="_xlnm.Print_Area" localSheetId="0">'Rekapitulace stavby'!$D$4:$AO$76,'Rekapitulace stavby'!$C$82:$AQ$100</definedName>
  </definedNames>
  <calcPr calcId="191029"/>
</workbook>
</file>

<file path=xl/calcChain.xml><?xml version="1.0" encoding="utf-8"?>
<calcChain xmlns="http://schemas.openxmlformats.org/spreadsheetml/2006/main">
  <c r="J37" i="6" l="1"/>
  <c r="J36" i="6"/>
  <c r="AY99" i="1" s="1"/>
  <c r="J35" i="6"/>
  <c r="AX99" i="1"/>
  <c r="BI126" i="6"/>
  <c r="BH126" i="6"/>
  <c r="BG126" i="6"/>
  <c r="BF126" i="6"/>
  <c r="T126" i="6"/>
  <c r="R126" i="6"/>
  <c r="P126" i="6"/>
  <c r="BI125" i="6"/>
  <c r="BH125" i="6"/>
  <c r="BG125" i="6"/>
  <c r="BF125" i="6"/>
  <c r="T125" i="6"/>
  <c r="R125" i="6"/>
  <c r="P125" i="6"/>
  <c r="BI124" i="6"/>
  <c r="BH124" i="6"/>
  <c r="BG124" i="6"/>
  <c r="BF124" i="6"/>
  <c r="T124" i="6"/>
  <c r="R124" i="6"/>
  <c r="P124" i="6"/>
  <c r="BI122" i="6"/>
  <c r="BH122" i="6"/>
  <c r="BG122" i="6"/>
  <c r="BF122" i="6"/>
  <c r="T122" i="6"/>
  <c r="T121" i="6"/>
  <c r="R122" i="6"/>
  <c r="R121" i="6" s="1"/>
  <c r="P122" i="6"/>
  <c r="P121" i="6" s="1"/>
  <c r="J116" i="6"/>
  <c r="J115" i="6"/>
  <c r="F115" i="6"/>
  <c r="F113" i="6"/>
  <c r="E111" i="6"/>
  <c r="J92" i="6"/>
  <c r="J91" i="6"/>
  <c r="F91" i="6"/>
  <c r="F89" i="6"/>
  <c r="E87" i="6"/>
  <c r="J18" i="6"/>
  <c r="E18" i="6"/>
  <c r="F116" i="6" s="1"/>
  <c r="J17" i="6"/>
  <c r="J12" i="6"/>
  <c r="J113" i="6"/>
  <c r="E7" i="6"/>
  <c r="E109" i="6" s="1"/>
  <c r="J37" i="5"/>
  <c r="J36" i="5"/>
  <c r="AY98" i="1" s="1"/>
  <c r="J35" i="5"/>
  <c r="AX98" i="1" s="1"/>
  <c r="BI243" i="5"/>
  <c r="BH243" i="5"/>
  <c r="BG243" i="5"/>
  <c r="BF243" i="5"/>
  <c r="T243" i="5"/>
  <c r="T242" i="5" s="1"/>
  <c r="R243" i="5"/>
  <c r="R242" i="5" s="1"/>
  <c r="P243" i="5"/>
  <c r="P242" i="5"/>
  <c r="BI241" i="5"/>
  <c r="BH241" i="5"/>
  <c r="BG241" i="5"/>
  <c r="BF241" i="5"/>
  <c r="T241" i="5"/>
  <c r="R241" i="5"/>
  <c r="P241" i="5"/>
  <c r="BI239" i="5"/>
  <c r="BH239" i="5"/>
  <c r="BG239" i="5"/>
  <c r="BF239" i="5"/>
  <c r="T239" i="5"/>
  <c r="R239" i="5"/>
  <c r="P239" i="5"/>
  <c r="BI238" i="5"/>
  <c r="BH238" i="5"/>
  <c r="BG238" i="5"/>
  <c r="BF238" i="5"/>
  <c r="T238" i="5"/>
  <c r="R238" i="5"/>
  <c r="P238" i="5"/>
  <c r="BI237" i="5"/>
  <c r="BH237" i="5"/>
  <c r="BG237" i="5"/>
  <c r="BF237" i="5"/>
  <c r="T237" i="5"/>
  <c r="R237" i="5"/>
  <c r="P237" i="5"/>
  <c r="BI233" i="5"/>
  <c r="BH233" i="5"/>
  <c r="BG233" i="5"/>
  <c r="BF233" i="5"/>
  <c r="T233" i="5"/>
  <c r="R233" i="5"/>
  <c r="P233" i="5"/>
  <c r="BI230" i="5"/>
  <c r="BH230" i="5"/>
  <c r="BG230" i="5"/>
  <c r="BF230" i="5"/>
  <c r="T230" i="5"/>
  <c r="R230" i="5"/>
  <c r="P230" i="5"/>
  <c r="BI228" i="5"/>
  <c r="BH228" i="5"/>
  <c r="BG228" i="5"/>
  <c r="BF228" i="5"/>
  <c r="T228" i="5"/>
  <c r="R228" i="5"/>
  <c r="P228" i="5"/>
  <c r="BI225" i="5"/>
  <c r="BH225" i="5"/>
  <c r="BG225" i="5"/>
  <c r="BF225" i="5"/>
  <c r="T225" i="5"/>
  <c r="R225" i="5"/>
  <c r="P225" i="5"/>
  <c r="BI222" i="5"/>
  <c r="BH222" i="5"/>
  <c r="BG222" i="5"/>
  <c r="BF222" i="5"/>
  <c r="T222" i="5"/>
  <c r="R222" i="5"/>
  <c r="P222" i="5"/>
  <c r="BI216" i="5"/>
  <c r="BH216" i="5"/>
  <c r="BG216" i="5"/>
  <c r="BF216" i="5"/>
  <c r="T216" i="5"/>
  <c r="R216" i="5"/>
  <c r="P216" i="5"/>
  <c r="BI215" i="5"/>
  <c r="BH215" i="5"/>
  <c r="BG215" i="5"/>
  <c r="BF215" i="5"/>
  <c r="T215" i="5"/>
  <c r="R215" i="5"/>
  <c r="P215" i="5"/>
  <c r="BI214" i="5"/>
  <c r="BH214" i="5"/>
  <c r="BG214" i="5"/>
  <c r="BF214" i="5"/>
  <c r="T214" i="5"/>
  <c r="R214" i="5"/>
  <c r="P214" i="5"/>
  <c r="BI211" i="5"/>
  <c r="BH211" i="5"/>
  <c r="BG211" i="5"/>
  <c r="BF211" i="5"/>
  <c r="T211" i="5"/>
  <c r="R211" i="5"/>
  <c r="P211" i="5"/>
  <c r="BI209" i="5"/>
  <c r="BH209" i="5"/>
  <c r="BG209" i="5"/>
  <c r="BF209" i="5"/>
  <c r="T209" i="5"/>
  <c r="R209" i="5"/>
  <c r="P209" i="5"/>
  <c r="BI208" i="5"/>
  <c r="BH208" i="5"/>
  <c r="BG208" i="5"/>
  <c r="BF208" i="5"/>
  <c r="T208" i="5"/>
  <c r="R208" i="5"/>
  <c r="P208" i="5"/>
  <c r="BI205" i="5"/>
  <c r="BH205" i="5"/>
  <c r="BG205" i="5"/>
  <c r="BF205" i="5"/>
  <c r="T205" i="5"/>
  <c r="R205" i="5"/>
  <c r="P205" i="5"/>
  <c r="BI202" i="5"/>
  <c r="BH202" i="5"/>
  <c r="BG202" i="5"/>
  <c r="BF202" i="5"/>
  <c r="T202" i="5"/>
  <c r="R202" i="5"/>
  <c r="P202" i="5"/>
  <c r="BI199" i="5"/>
  <c r="BH199" i="5"/>
  <c r="BG199" i="5"/>
  <c r="BF199" i="5"/>
  <c r="T199" i="5"/>
  <c r="R199" i="5"/>
  <c r="P199" i="5"/>
  <c r="BI196" i="5"/>
  <c r="BH196" i="5"/>
  <c r="BG196" i="5"/>
  <c r="BF196" i="5"/>
  <c r="T196" i="5"/>
  <c r="R196" i="5"/>
  <c r="P196" i="5"/>
  <c r="BI189" i="5"/>
  <c r="BH189" i="5"/>
  <c r="BG189" i="5"/>
  <c r="BF189" i="5"/>
  <c r="T189" i="5"/>
  <c r="R189" i="5"/>
  <c r="P189" i="5"/>
  <c r="BI188" i="5"/>
  <c r="BH188" i="5"/>
  <c r="BG188" i="5"/>
  <c r="BF188" i="5"/>
  <c r="T188" i="5"/>
  <c r="R188" i="5"/>
  <c r="P188" i="5"/>
  <c r="BI187" i="5"/>
  <c r="BH187" i="5"/>
  <c r="BG187" i="5"/>
  <c r="BF187" i="5"/>
  <c r="T187" i="5"/>
  <c r="R187" i="5"/>
  <c r="P187" i="5"/>
  <c r="BI181" i="5"/>
  <c r="BH181" i="5"/>
  <c r="BG181" i="5"/>
  <c r="BF181" i="5"/>
  <c r="T181" i="5"/>
  <c r="R181" i="5"/>
  <c r="P181" i="5"/>
  <c r="BI173" i="5"/>
  <c r="BH173" i="5"/>
  <c r="BG173" i="5"/>
  <c r="BF173" i="5"/>
  <c r="T173" i="5"/>
  <c r="R173" i="5"/>
  <c r="P173" i="5"/>
  <c r="BI170" i="5"/>
  <c r="BH170" i="5"/>
  <c r="BG170" i="5"/>
  <c r="BF170" i="5"/>
  <c r="T170" i="5"/>
  <c r="R170" i="5"/>
  <c r="P170" i="5"/>
  <c r="BI168" i="5"/>
  <c r="BH168" i="5"/>
  <c r="BG168" i="5"/>
  <c r="BF168" i="5"/>
  <c r="T168" i="5"/>
  <c r="R168" i="5"/>
  <c r="P168" i="5"/>
  <c r="BI166" i="5"/>
  <c r="BH166" i="5"/>
  <c r="BG166" i="5"/>
  <c r="BF166" i="5"/>
  <c r="T166" i="5"/>
  <c r="R166" i="5"/>
  <c r="P166" i="5"/>
  <c r="BI164" i="5"/>
  <c r="BH164" i="5"/>
  <c r="BG164" i="5"/>
  <c r="BF164" i="5"/>
  <c r="T164" i="5"/>
  <c r="R164" i="5"/>
  <c r="P164" i="5"/>
  <c r="BI162" i="5"/>
  <c r="BH162" i="5"/>
  <c r="BG162" i="5"/>
  <c r="BF162" i="5"/>
  <c r="T162" i="5"/>
  <c r="R162" i="5"/>
  <c r="P162" i="5"/>
  <c r="BI160" i="5"/>
  <c r="BH160" i="5"/>
  <c r="BG160" i="5"/>
  <c r="BF160" i="5"/>
  <c r="T160" i="5"/>
  <c r="R160" i="5"/>
  <c r="P160" i="5"/>
  <c r="BI157" i="5"/>
  <c r="BH157" i="5"/>
  <c r="BG157" i="5"/>
  <c r="BF157" i="5"/>
  <c r="T157" i="5"/>
  <c r="R157" i="5"/>
  <c r="P157" i="5"/>
  <c r="BI154" i="5"/>
  <c r="BH154" i="5"/>
  <c r="BG154" i="5"/>
  <c r="BF154" i="5"/>
  <c r="T154" i="5"/>
  <c r="R154" i="5"/>
  <c r="P154" i="5"/>
  <c r="BI151" i="5"/>
  <c r="BH151" i="5"/>
  <c r="BG151" i="5"/>
  <c r="BF151" i="5"/>
  <c r="T151" i="5"/>
  <c r="R151" i="5"/>
  <c r="P151" i="5"/>
  <c r="BI147" i="5"/>
  <c r="BH147" i="5"/>
  <c r="BG147" i="5"/>
  <c r="BF147" i="5"/>
  <c r="T147" i="5"/>
  <c r="R147" i="5"/>
  <c r="P147" i="5"/>
  <c r="BI145" i="5"/>
  <c r="BH145" i="5"/>
  <c r="BG145" i="5"/>
  <c r="BF145" i="5"/>
  <c r="T145" i="5"/>
  <c r="R145" i="5"/>
  <c r="P145" i="5"/>
  <c r="BI142" i="5"/>
  <c r="BH142" i="5"/>
  <c r="BG142" i="5"/>
  <c r="BF142" i="5"/>
  <c r="T142" i="5"/>
  <c r="R142" i="5"/>
  <c r="P142" i="5"/>
  <c r="BI141" i="5"/>
  <c r="BH141" i="5"/>
  <c r="BG141" i="5"/>
  <c r="BF141" i="5"/>
  <c r="T141" i="5"/>
  <c r="R141" i="5"/>
  <c r="P141" i="5"/>
  <c r="BI133" i="5"/>
  <c r="BH133" i="5"/>
  <c r="BG133" i="5"/>
  <c r="BF133" i="5"/>
  <c r="T133" i="5"/>
  <c r="R133" i="5"/>
  <c r="P133" i="5"/>
  <c r="BI130" i="5"/>
  <c r="BH130" i="5"/>
  <c r="BG130" i="5"/>
  <c r="BF130" i="5"/>
  <c r="T130" i="5"/>
  <c r="R130" i="5"/>
  <c r="P130" i="5"/>
  <c r="BI127" i="5"/>
  <c r="BH127" i="5"/>
  <c r="BG127" i="5"/>
  <c r="BF127" i="5"/>
  <c r="T127" i="5"/>
  <c r="R127" i="5"/>
  <c r="P127" i="5"/>
  <c r="J121" i="5"/>
  <c r="J120" i="5"/>
  <c r="F120" i="5"/>
  <c r="F118" i="5"/>
  <c r="E116" i="5"/>
  <c r="J92" i="5"/>
  <c r="J91" i="5"/>
  <c r="F91" i="5"/>
  <c r="F89" i="5"/>
  <c r="E87" i="5"/>
  <c r="J18" i="5"/>
  <c r="E18" i="5"/>
  <c r="F121" i="5"/>
  <c r="J17" i="5"/>
  <c r="J12" i="5"/>
  <c r="J118" i="5"/>
  <c r="E7" i="5"/>
  <c r="E114" i="5"/>
  <c r="J37" i="4"/>
  <c r="J36" i="4"/>
  <c r="AY97" i="1"/>
  <c r="J35" i="4"/>
  <c r="AX97" i="1"/>
  <c r="BI216" i="4"/>
  <c r="BH216" i="4"/>
  <c r="BG216" i="4"/>
  <c r="BF216" i="4"/>
  <c r="T216" i="4"/>
  <c r="T215" i="4"/>
  <c r="R216" i="4"/>
  <c r="R215" i="4"/>
  <c r="P216" i="4"/>
  <c r="P215" i="4" s="1"/>
  <c r="BI213" i="4"/>
  <c r="BH213" i="4"/>
  <c r="BG213" i="4"/>
  <c r="BF213" i="4"/>
  <c r="T213" i="4"/>
  <c r="R213" i="4"/>
  <c r="P213" i="4"/>
  <c r="BI211" i="4"/>
  <c r="BH211" i="4"/>
  <c r="BG211" i="4"/>
  <c r="BF211" i="4"/>
  <c r="T211" i="4"/>
  <c r="R211" i="4"/>
  <c r="P211" i="4"/>
  <c r="BI209" i="4"/>
  <c r="BH209" i="4"/>
  <c r="BG209" i="4"/>
  <c r="BF209" i="4"/>
  <c r="T209" i="4"/>
  <c r="R209" i="4"/>
  <c r="P209" i="4"/>
  <c r="BI208" i="4"/>
  <c r="BH208" i="4"/>
  <c r="BG208" i="4"/>
  <c r="BF208" i="4"/>
  <c r="T208" i="4"/>
  <c r="R208" i="4"/>
  <c r="P208" i="4"/>
  <c r="BI207" i="4"/>
  <c r="BH207" i="4"/>
  <c r="BG207" i="4"/>
  <c r="BF207" i="4"/>
  <c r="T207" i="4"/>
  <c r="R207" i="4"/>
  <c r="P207" i="4"/>
  <c r="BI205" i="4"/>
  <c r="BH205" i="4"/>
  <c r="BG205" i="4"/>
  <c r="BF205" i="4"/>
  <c r="T205" i="4"/>
  <c r="R205" i="4"/>
  <c r="P205" i="4"/>
  <c r="BI204" i="4"/>
  <c r="BH204" i="4"/>
  <c r="BG204" i="4"/>
  <c r="BF204" i="4"/>
  <c r="T204" i="4"/>
  <c r="R204" i="4"/>
  <c r="P204" i="4"/>
  <c r="BI201" i="4"/>
  <c r="BH201" i="4"/>
  <c r="BG201" i="4"/>
  <c r="BF201" i="4"/>
  <c r="T201" i="4"/>
  <c r="R201" i="4"/>
  <c r="P201" i="4"/>
  <c r="BI198" i="4"/>
  <c r="BH198" i="4"/>
  <c r="BG198" i="4"/>
  <c r="BF198" i="4"/>
  <c r="T198" i="4"/>
  <c r="R198" i="4"/>
  <c r="P198" i="4"/>
  <c r="BI194" i="4"/>
  <c r="BH194" i="4"/>
  <c r="BG194" i="4"/>
  <c r="BF194" i="4"/>
  <c r="T194" i="4"/>
  <c r="R194" i="4"/>
  <c r="P194" i="4"/>
  <c r="BI191" i="4"/>
  <c r="BH191" i="4"/>
  <c r="BG191" i="4"/>
  <c r="BF191" i="4"/>
  <c r="T191" i="4"/>
  <c r="R191" i="4"/>
  <c r="P191" i="4"/>
  <c r="BI189" i="4"/>
  <c r="BH189" i="4"/>
  <c r="BG189" i="4"/>
  <c r="BF189" i="4"/>
  <c r="T189" i="4"/>
  <c r="R189" i="4"/>
  <c r="P189" i="4"/>
  <c r="BI185" i="4"/>
  <c r="BH185" i="4"/>
  <c r="BG185" i="4"/>
  <c r="BF185" i="4"/>
  <c r="T185" i="4"/>
  <c r="R185" i="4"/>
  <c r="P185" i="4"/>
  <c r="BI184" i="4"/>
  <c r="BH184" i="4"/>
  <c r="BG184" i="4"/>
  <c r="BF184" i="4"/>
  <c r="T184" i="4"/>
  <c r="R184" i="4"/>
  <c r="P184" i="4"/>
  <c r="BI182" i="4"/>
  <c r="BH182" i="4"/>
  <c r="BG182" i="4"/>
  <c r="BF182" i="4"/>
  <c r="T182" i="4"/>
  <c r="R182" i="4"/>
  <c r="P182" i="4"/>
  <c r="BI178" i="4"/>
  <c r="BH178" i="4"/>
  <c r="BG178" i="4"/>
  <c r="BF178" i="4"/>
  <c r="T178" i="4"/>
  <c r="R178" i="4"/>
  <c r="P178" i="4"/>
  <c r="BI177" i="4"/>
  <c r="BH177" i="4"/>
  <c r="BG177" i="4"/>
  <c r="BF177" i="4"/>
  <c r="T177" i="4"/>
  <c r="R177" i="4"/>
  <c r="P177" i="4"/>
  <c r="BI171" i="4"/>
  <c r="BH171" i="4"/>
  <c r="BG171" i="4"/>
  <c r="BF171" i="4"/>
  <c r="T171" i="4"/>
  <c r="R171" i="4"/>
  <c r="P171" i="4"/>
  <c r="BI165" i="4"/>
  <c r="BH165" i="4"/>
  <c r="BG165" i="4"/>
  <c r="BF165" i="4"/>
  <c r="T165" i="4"/>
  <c r="R165" i="4"/>
  <c r="P165" i="4"/>
  <c r="BI162" i="4"/>
  <c r="BH162" i="4"/>
  <c r="BG162" i="4"/>
  <c r="BF162" i="4"/>
  <c r="T162" i="4"/>
  <c r="R162" i="4"/>
  <c r="P162" i="4"/>
  <c r="BI160" i="4"/>
  <c r="BH160" i="4"/>
  <c r="BG160" i="4"/>
  <c r="BF160" i="4"/>
  <c r="T160" i="4"/>
  <c r="R160" i="4"/>
  <c r="P160" i="4"/>
  <c r="BI158" i="4"/>
  <c r="BH158" i="4"/>
  <c r="BG158" i="4"/>
  <c r="BF158" i="4"/>
  <c r="T158" i="4"/>
  <c r="R158" i="4"/>
  <c r="P158" i="4"/>
  <c r="BI156" i="4"/>
  <c r="BH156" i="4"/>
  <c r="BG156" i="4"/>
  <c r="BF156" i="4"/>
  <c r="T156" i="4"/>
  <c r="R156" i="4"/>
  <c r="P156" i="4"/>
  <c r="BI154" i="4"/>
  <c r="BH154" i="4"/>
  <c r="BG154" i="4"/>
  <c r="BF154" i="4"/>
  <c r="T154" i="4"/>
  <c r="R154" i="4"/>
  <c r="P154" i="4"/>
  <c r="BI152" i="4"/>
  <c r="BH152" i="4"/>
  <c r="BG152" i="4"/>
  <c r="BF152" i="4"/>
  <c r="T152" i="4"/>
  <c r="R152" i="4"/>
  <c r="P152" i="4"/>
  <c r="BI149" i="4"/>
  <c r="BH149" i="4"/>
  <c r="BG149" i="4"/>
  <c r="BF149" i="4"/>
  <c r="T149" i="4"/>
  <c r="R149" i="4"/>
  <c r="P149" i="4"/>
  <c r="BI146" i="4"/>
  <c r="BH146" i="4"/>
  <c r="BG146" i="4"/>
  <c r="BF146" i="4"/>
  <c r="T146" i="4"/>
  <c r="R146" i="4"/>
  <c r="P146" i="4"/>
  <c r="BI143" i="4"/>
  <c r="BH143" i="4"/>
  <c r="BG143" i="4"/>
  <c r="BF143" i="4"/>
  <c r="T143" i="4"/>
  <c r="R143" i="4"/>
  <c r="P143" i="4"/>
  <c r="BI140" i="4"/>
  <c r="BH140" i="4"/>
  <c r="BG140" i="4"/>
  <c r="BF140" i="4"/>
  <c r="T140" i="4"/>
  <c r="R140" i="4"/>
  <c r="P140" i="4"/>
  <c r="BI137" i="4"/>
  <c r="BH137" i="4"/>
  <c r="BG137" i="4"/>
  <c r="BF137" i="4"/>
  <c r="T137" i="4"/>
  <c r="R137" i="4"/>
  <c r="P137" i="4"/>
  <c r="BI134" i="4"/>
  <c r="BH134" i="4"/>
  <c r="BG134" i="4"/>
  <c r="BF134" i="4"/>
  <c r="T134" i="4"/>
  <c r="R134" i="4"/>
  <c r="P134" i="4"/>
  <c r="BI128" i="4"/>
  <c r="BH128" i="4"/>
  <c r="BG128" i="4"/>
  <c r="BF128" i="4"/>
  <c r="T128" i="4"/>
  <c r="R128" i="4"/>
  <c r="P128" i="4"/>
  <c r="J122" i="4"/>
  <c r="J121" i="4"/>
  <c r="F121" i="4"/>
  <c r="F119" i="4"/>
  <c r="E117" i="4"/>
  <c r="J92" i="4"/>
  <c r="J91" i="4"/>
  <c r="F91" i="4"/>
  <c r="F89" i="4"/>
  <c r="E87" i="4"/>
  <c r="J18" i="4"/>
  <c r="E18" i="4"/>
  <c r="F92" i="4" s="1"/>
  <c r="J17" i="4"/>
  <c r="J12" i="4"/>
  <c r="J119" i="4" s="1"/>
  <c r="E7" i="4"/>
  <c r="E115" i="4"/>
  <c r="J37" i="3"/>
  <c r="J36" i="3"/>
  <c r="AY96" i="1" s="1"/>
  <c r="J35" i="3"/>
  <c r="AX96" i="1"/>
  <c r="BI253" i="3"/>
  <c r="BH253" i="3"/>
  <c r="BG253" i="3"/>
  <c r="BF253" i="3"/>
  <c r="T253" i="3"/>
  <c r="T252" i="3" s="1"/>
  <c r="R253" i="3"/>
  <c r="R252" i="3"/>
  <c r="P253" i="3"/>
  <c r="P252" i="3"/>
  <c r="BI251" i="3"/>
  <c r="BH251" i="3"/>
  <c r="BG251" i="3"/>
  <c r="BF251" i="3"/>
  <c r="T251" i="3"/>
  <c r="R251" i="3"/>
  <c r="P251" i="3"/>
  <c r="BI249" i="3"/>
  <c r="BH249" i="3"/>
  <c r="BG249" i="3"/>
  <c r="BF249" i="3"/>
  <c r="T249" i="3"/>
  <c r="R249" i="3"/>
  <c r="P249" i="3"/>
  <c r="BI248" i="3"/>
  <c r="BH248" i="3"/>
  <c r="BG248" i="3"/>
  <c r="BF248" i="3"/>
  <c r="T248" i="3"/>
  <c r="R248" i="3"/>
  <c r="P248" i="3"/>
  <c r="BI247" i="3"/>
  <c r="BH247" i="3"/>
  <c r="BG247" i="3"/>
  <c r="BF247" i="3"/>
  <c r="T247" i="3"/>
  <c r="R247" i="3"/>
  <c r="P247" i="3"/>
  <c r="BI243" i="3"/>
  <c r="BH243" i="3"/>
  <c r="BG243" i="3"/>
  <c r="BF243" i="3"/>
  <c r="T243" i="3"/>
  <c r="R243" i="3"/>
  <c r="P243" i="3"/>
  <c r="BI241" i="3"/>
  <c r="BH241" i="3"/>
  <c r="BG241" i="3"/>
  <c r="BF241" i="3"/>
  <c r="T241" i="3"/>
  <c r="R241" i="3"/>
  <c r="P241" i="3"/>
  <c r="BI238" i="3"/>
  <c r="BH238" i="3"/>
  <c r="BG238" i="3"/>
  <c r="BF238" i="3"/>
  <c r="T238" i="3"/>
  <c r="R238" i="3"/>
  <c r="P238" i="3"/>
  <c r="BI232" i="3"/>
  <c r="BH232" i="3"/>
  <c r="BG232" i="3"/>
  <c r="BF232" i="3"/>
  <c r="T232" i="3"/>
  <c r="R232" i="3"/>
  <c r="P232" i="3"/>
  <c r="BI229" i="3"/>
  <c r="BH229" i="3"/>
  <c r="BG229" i="3"/>
  <c r="BF229" i="3"/>
  <c r="T229" i="3"/>
  <c r="R229" i="3"/>
  <c r="P229" i="3"/>
  <c r="BI227" i="3"/>
  <c r="BH227" i="3"/>
  <c r="BG227" i="3"/>
  <c r="BF227" i="3"/>
  <c r="T227" i="3"/>
  <c r="R227" i="3"/>
  <c r="P227" i="3"/>
  <c r="BI224" i="3"/>
  <c r="BH224" i="3"/>
  <c r="BG224" i="3"/>
  <c r="BF224" i="3"/>
  <c r="T224" i="3"/>
  <c r="R224" i="3"/>
  <c r="P224" i="3"/>
  <c r="BI221" i="3"/>
  <c r="BH221" i="3"/>
  <c r="BG221" i="3"/>
  <c r="BF221" i="3"/>
  <c r="T221" i="3"/>
  <c r="R221" i="3"/>
  <c r="P221" i="3"/>
  <c r="BI218" i="3"/>
  <c r="BH218" i="3"/>
  <c r="BG218" i="3"/>
  <c r="BF218" i="3"/>
  <c r="T218" i="3"/>
  <c r="R218" i="3"/>
  <c r="P218" i="3"/>
  <c r="BI212" i="3"/>
  <c r="BH212" i="3"/>
  <c r="BG212" i="3"/>
  <c r="BF212" i="3"/>
  <c r="T212" i="3"/>
  <c r="R212" i="3"/>
  <c r="P212" i="3"/>
  <c r="BI209" i="3"/>
  <c r="BH209" i="3"/>
  <c r="BG209" i="3"/>
  <c r="BF209" i="3"/>
  <c r="T209" i="3"/>
  <c r="R209" i="3"/>
  <c r="P209" i="3"/>
  <c r="BI206" i="3"/>
  <c r="BH206" i="3"/>
  <c r="BG206" i="3"/>
  <c r="BF206" i="3"/>
  <c r="T206" i="3"/>
  <c r="R206" i="3"/>
  <c r="P206" i="3"/>
  <c r="BI205" i="3"/>
  <c r="BH205" i="3"/>
  <c r="BG205" i="3"/>
  <c r="BF205" i="3"/>
  <c r="T205" i="3"/>
  <c r="R205" i="3"/>
  <c r="P205" i="3"/>
  <c r="BI204" i="3"/>
  <c r="BH204" i="3"/>
  <c r="BG204" i="3"/>
  <c r="BF204" i="3"/>
  <c r="T204" i="3"/>
  <c r="R204" i="3"/>
  <c r="P204" i="3"/>
  <c r="BI201" i="3"/>
  <c r="BH201" i="3"/>
  <c r="BG201" i="3"/>
  <c r="BF201" i="3"/>
  <c r="T201" i="3"/>
  <c r="R201" i="3"/>
  <c r="P201" i="3"/>
  <c r="BI198" i="3"/>
  <c r="BH198" i="3"/>
  <c r="BG198" i="3"/>
  <c r="BF198" i="3"/>
  <c r="T198" i="3"/>
  <c r="R198" i="3"/>
  <c r="P198" i="3"/>
  <c r="BI196" i="3"/>
  <c r="BH196" i="3"/>
  <c r="BG196" i="3"/>
  <c r="BF196" i="3"/>
  <c r="T196" i="3"/>
  <c r="R196" i="3"/>
  <c r="P196" i="3"/>
  <c r="BI194" i="3"/>
  <c r="BH194" i="3"/>
  <c r="BG194" i="3"/>
  <c r="BF194" i="3"/>
  <c r="T194" i="3"/>
  <c r="R194" i="3"/>
  <c r="P194" i="3"/>
  <c r="BI192" i="3"/>
  <c r="BH192" i="3"/>
  <c r="BG192" i="3"/>
  <c r="BF192" i="3"/>
  <c r="T192" i="3"/>
  <c r="R192" i="3"/>
  <c r="P192" i="3"/>
  <c r="BI190" i="3"/>
  <c r="BH190" i="3"/>
  <c r="BG190" i="3"/>
  <c r="BF190" i="3"/>
  <c r="T190" i="3"/>
  <c r="R190" i="3"/>
  <c r="P190" i="3"/>
  <c r="BI188" i="3"/>
  <c r="BH188" i="3"/>
  <c r="BG188" i="3"/>
  <c r="BF188" i="3"/>
  <c r="T188" i="3"/>
  <c r="R188" i="3"/>
  <c r="P188" i="3"/>
  <c r="BI182" i="3"/>
  <c r="BH182" i="3"/>
  <c r="BG182" i="3"/>
  <c r="BF182" i="3"/>
  <c r="T182" i="3"/>
  <c r="R182" i="3"/>
  <c r="P182" i="3"/>
  <c r="BI179" i="3"/>
  <c r="BH179" i="3"/>
  <c r="BG179" i="3"/>
  <c r="BF179" i="3"/>
  <c r="T179" i="3"/>
  <c r="R179" i="3"/>
  <c r="P179" i="3"/>
  <c r="BI173" i="3"/>
  <c r="BH173" i="3"/>
  <c r="BG173" i="3"/>
  <c r="BF173" i="3"/>
  <c r="T173" i="3"/>
  <c r="R173" i="3"/>
  <c r="P173" i="3"/>
  <c r="BI170" i="3"/>
  <c r="BH170" i="3"/>
  <c r="BG170" i="3"/>
  <c r="BF170" i="3"/>
  <c r="T170" i="3"/>
  <c r="R170" i="3"/>
  <c r="P170" i="3"/>
  <c r="BI164" i="3"/>
  <c r="BH164" i="3"/>
  <c r="BG164" i="3"/>
  <c r="BF164" i="3"/>
  <c r="T164" i="3"/>
  <c r="R164" i="3"/>
  <c r="P164" i="3"/>
  <c r="BI157" i="3"/>
  <c r="BH157" i="3"/>
  <c r="BG157" i="3"/>
  <c r="BF157" i="3"/>
  <c r="T157" i="3"/>
  <c r="R157" i="3"/>
  <c r="P157" i="3"/>
  <c r="BI155" i="3"/>
  <c r="BH155" i="3"/>
  <c r="BG155" i="3"/>
  <c r="BF155" i="3"/>
  <c r="T155" i="3"/>
  <c r="R155" i="3"/>
  <c r="P155" i="3"/>
  <c r="BI151" i="3"/>
  <c r="BH151" i="3"/>
  <c r="BG151" i="3"/>
  <c r="BF151" i="3"/>
  <c r="T151" i="3"/>
  <c r="R151" i="3"/>
  <c r="P151" i="3"/>
  <c r="BI149" i="3"/>
  <c r="BH149" i="3"/>
  <c r="BG149" i="3"/>
  <c r="BF149" i="3"/>
  <c r="T149" i="3"/>
  <c r="R149" i="3"/>
  <c r="P149" i="3"/>
  <c r="BI146" i="3"/>
  <c r="BH146" i="3"/>
  <c r="BG146" i="3"/>
  <c r="BF146" i="3"/>
  <c r="T146" i="3"/>
  <c r="R146" i="3"/>
  <c r="P146" i="3"/>
  <c r="BI143" i="3"/>
  <c r="BH143" i="3"/>
  <c r="BG143" i="3"/>
  <c r="BF143" i="3"/>
  <c r="T143" i="3"/>
  <c r="R143" i="3"/>
  <c r="P143" i="3"/>
  <c r="BI141" i="3"/>
  <c r="BH141" i="3"/>
  <c r="BG141" i="3"/>
  <c r="BF141" i="3"/>
  <c r="T141" i="3"/>
  <c r="R141" i="3"/>
  <c r="P141" i="3"/>
  <c r="BI130" i="3"/>
  <c r="BH130" i="3"/>
  <c r="BG130" i="3"/>
  <c r="BF130" i="3"/>
  <c r="T130" i="3"/>
  <c r="R130" i="3"/>
  <c r="P130" i="3"/>
  <c r="BI129" i="3"/>
  <c r="BH129" i="3"/>
  <c r="BG129" i="3"/>
  <c r="BF129" i="3"/>
  <c r="T129" i="3"/>
  <c r="R129" i="3"/>
  <c r="P129" i="3"/>
  <c r="BI126" i="3"/>
  <c r="BH126" i="3"/>
  <c r="BG126" i="3"/>
  <c r="BF126" i="3"/>
  <c r="T126" i="3"/>
  <c r="R126" i="3"/>
  <c r="P126" i="3"/>
  <c r="J120" i="3"/>
  <c r="J119" i="3"/>
  <c r="F119" i="3"/>
  <c r="F117" i="3"/>
  <c r="E115" i="3"/>
  <c r="J92" i="3"/>
  <c r="J91" i="3"/>
  <c r="F91" i="3"/>
  <c r="F89" i="3"/>
  <c r="E87" i="3"/>
  <c r="J18" i="3"/>
  <c r="E18" i="3"/>
  <c r="F120" i="3"/>
  <c r="J17" i="3"/>
  <c r="J12" i="3"/>
  <c r="J117" i="3"/>
  <c r="E7" i="3"/>
  <c r="E85" i="3" s="1"/>
  <c r="J37" i="2"/>
  <c r="J36" i="2"/>
  <c r="AY95" i="1"/>
  <c r="J35" i="2"/>
  <c r="AX95" i="1" s="1"/>
  <c r="BI222" i="2"/>
  <c r="BH222" i="2"/>
  <c r="BG222" i="2"/>
  <c r="BF222" i="2"/>
  <c r="T222" i="2"/>
  <c r="R222" i="2"/>
  <c r="P222" i="2"/>
  <c r="BI221" i="2"/>
  <c r="BH221" i="2"/>
  <c r="BG221" i="2"/>
  <c r="BF221" i="2"/>
  <c r="T221" i="2"/>
  <c r="R221" i="2"/>
  <c r="P221" i="2"/>
  <c r="BI220" i="2"/>
  <c r="BH220" i="2"/>
  <c r="BG220" i="2"/>
  <c r="BF220" i="2"/>
  <c r="T220" i="2"/>
  <c r="R220" i="2"/>
  <c r="P220" i="2"/>
  <c r="BI210" i="2"/>
  <c r="BH210" i="2"/>
  <c r="BG210" i="2"/>
  <c r="BF210" i="2"/>
  <c r="T210" i="2"/>
  <c r="R210" i="2"/>
  <c r="P210" i="2"/>
  <c r="BI208" i="2"/>
  <c r="BH208" i="2"/>
  <c r="BG208" i="2"/>
  <c r="BF208" i="2"/>
  <c r="T208" i="2"/>
  <c r="R208" i="2"/>
  <c r="P208" i="2"/>
  <c r="BI204" i="2"/>
  <c r="BH204" i="2"/>
  <c r="BG204" i="2"/>
  <c r="BF204" i="2"/>
  <c r="T204" i="2"/>
  <c r="R204" i="2"/>
  <c r="P204" i="2"/>
  <c r="BI200" i="2"/>
  <c r="BH200" i="2"/>
  <c r="BG200" i="2"/>
  <c r="BF200" i="2"/>
  <c r="T200" i="2"/>
  <c r="R200" i="2"/>
  <c r="P200" i="2"/>
  <c r="BI194" i="2"/>
  <c r="BH194" i="2"/>
  <c r="BG194" i="2"/>
  <c r="BF194" i="2"/>
  <c r="T194" i="2"/>
  <c r="R194" i="2"/>
  <c r="P194" i="2"/>
  <c r="BI192" i="2"/>
  <c r="BH192" i="2"/>
  <c r="BG192" i="2"/>
  <c r="BF192" i="2"/>
  <c r="T192" i="2"/>
  <c r="R192" i="2"/>
  <c r="P192" i="2"/>
  <c r="BI189" i="2"/>
  <c r="BH189" i="2"/>
  <c r="BG189" i="2"/>
  <c r="BF189" i="2"/>
  <c r="T189" i="2"/>
  <c r="R189" i="2"/>
  <c r="P189" i="2"/>
  <c r="BI185" i="2"/>
  <c r="BH185" i="2"/>
  <c r="BG185" i="2"/>
  <c r="BF185" i="2"/>
  <c r="T185" i="2"/>
  <c r="T184" i="2"/>
  <c r="R185" i="2"/>
  <c r="R184" i="2"/>
  <c r="P185" i="2"/>
  <c r="P184" i="2" s="1"/>
  <c r="BI182" i="2"/>
  <c r="BH182" i="2"/>
  <c r="BG182" i="2"/>
  <c r="BF182" i="2"/>
  <c r="T182" i="2"/>
  <c r="T181" i="2"/>
  <c r="R182" i="2"/>
  <c r="R181" i="2" s="1"/>
  <c r="P182" i="2"/>
  <c r="P181" i="2"/>
  <c r="BI180" i="2"/>
  <c r="BH180" i="2"/>
  <c r="BG180" i="2"/>
  <c r="BF180" i="2"/>
  <c r="T180" i="2"/>
  <c r="R180" i="2"/>
  <c r="P180" i="2"/>
  <c r="BI178" i="2"/>
  <c r="BH178" i="2"/>
  <c r="BG178" i="2"/>
  <c r="BF178" i="2"/>
  <c r="T178" i="2"/>
  <c r="R178" i="2"/>
  <c r="P178" i="2"/>
  <c r="BI177" i="2"/>
  <c r="BH177" i="2"/>
  <c r="BG177" i="2"/>
  <c r="BF177" i="2"/>
  <c r="T177" i="2"/>
  <c r="R177" i="2"/>
  <c r="P177" i="2"/>
  <c r="BI176" i="2"/>
  <c r="BH176" i="2"/>
  <c r="BG176" i="2"/>
  <c r="BF176" i="2"/>
  <c r="T176" i="2"/>
  <c r="R176" i="2"/>
  <c r="P176" i="2"/>
  <c r="BI172" i="2"/>
  <c r="BH172" i="2"/>
  <c r="BG172" i="2"/>
  <c r="BF172" i="2"/>
  <c r="T172" i="2"/>
  <c r="R172" i="2"/>
  <c r="P172" i="2"/>
  <c r="BI169" i="2"/>
  <c r="BH169" i="2"/>
  <c r="BG169" i="2"/>
  <c r="BF169" i="2"/>
  <c r="T169" i="2"/>
  <c r="R169" i="2"/>
  <c r="P169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2" i="2"/>
  <c r="BH162" i="2"/>
  <c r="BG162" i="2"/>
  <c r="BF162" i="2"/>
  <c r="T162" i="2"/>
  <c r="R162" i="2"/>
  <c r="P162" i="2"/>
  <c r="BI160" i="2"/>
  <c r="BH160" i="2"/>
  <c r="BG160" i="2"/>
  <c r="BF160" i="2"/>
  <c r="T160" i="2"/>
  <c r="R160" i="2"/>
  <c r="P160" i="2"/>
  <c r="BI157" i="2"/>
  <c r="BH157" i="2"/>
  <c r="BG157" i="2"/>
  <c r="BF157" i="2"/>
  <c r="T157" i="2"/>
  <c r="R157" i="2"/>
  <c r="P157" i="2"/>
  <c r="BI152" i="2"/>
  <c r="BH152" i="2"/>
  <c r="BG152" i="2"/>
  <c r="BF152" i="2"/>
  <c r="T152" i="2"/>
  <c r="R152" i="2"/>
  <c r="P152" i="2"/>
  <c r="BI148" i="2"/>
  <c r="BH148" i="2"/>
  <c r="BG148" i="2"/>
  <c r="BF148" i="2"/>
  <c r="T148" i="2"/>
  <c r="R148" i="2"/>
  <c r="P148" i="2"/>
  <c r="BI143" i="2"/>
  <c r="BH143" i="2"/>
  <c r="BG143" i="2"/>
  <c r="BF143" i="2"/>
  <c r="T143" i="2"/>
  <c r="R143" i="2"/>
  <c r="P143" i="2"/>
  <c r="BI134" i="2"/>
  <c r="BH134" i="2"/>
  <c r="BG134" i="2"/>
  <c r="BF134" i="2"/>
  <c r="T134" i="2"/>
  <c r="R134" i="2"/>
  <c r="P134" i="2"/>
  <c r="BI131" i="2"/>
  <c r="BH131" i="2"/>
  <c r="BG131" i="2"/>
  <c r="BF131" i="2"/>
  <c r="T131" i="2"/>
  <c r="R131" i="2"/>
  <c r="P131" i="2"/>
  <c r="BI129" i="2"/>
  <c r="BH129" i="2"/>
  <c r="BG129" i="2"/>
  <c r="BF129" i="2"/>
  <c r="T129" i="2"/>
  <c r="R129" i="2"/>
  <c r="P129" i="2"/>
  <c r="J123" i="2"/>
  <c r="J122" i="2"/>
  <c r="F122" i="2"/>
  <c r="F120" i="2"/>
  <c r="E118" i="2"/>
  <c r="J92" i="2"/>
  <c r="J91" i="2"/>
  <c r="F91" i="2"/>
  <c r="F89" i="2"/>
  <c r="E87" i="2"/>
  <c r="J18" i="2"/>
  <c r="E18" i="2"/>
  <c r="F123" i="2" s="1"/>
  <c r="J17" i="2"/>
  <c r="J12" i="2"/>
  <c r="J120" i="2" s="1"/>
  <c r="E7" i="2"/>
  <c r="E85" i="2"/>
  <c r="L90" i="1"/>
  <c r="AM90" i="1"/>
  <c r="AM89" i="1"/>
  <c r="L89" i="1"/>
  <c r="AM87" i="1"/>
  <c r="L87" i="1"/>
  <c r="L85" i="1"/>
  <c r="L84" i="1"/>
  <c r="BK126" i="6"/>
  <c r="J126" i="6"/>
  <c r="BK125" i="6"/>
  <c r="J125" i="6"/>
  <c r="BK124" i="6"/>
  <c r="J124" i="6"/>
  <c r="BK122" i="6"/>
  <c r="J122" i="6"/>
  <c r="J243" i="5"/>
  <c r="BK241" i="5"/>
  <c r="J239" i="5"/>
  <c r="BK237" i="5"/>
  <c r="J233" i="5"/>
  <c r="J230" i="5"/>
  <c r="BK228" i="5"/>
  <c r="J216" i="5"/>
  <c r="BK214" i="5"/>
  <c r="BK208" i="5"/>
  <c r="J199" i="5"/>
  <c r="BK181" i="5"/>
  <c r="J170" i="5"/>
  <c r="BK168" i="5"/>
  <c r="BK160" i="5"/>
  <c r="J157" i="5"/>
  <c r="J151" i="5"/>
  <c r="BK142" i="5"/>
  <c r="J130" i="5"/>
  <c r="J213" i="4"/>
  <c r="J211" i="4"/>
  <c r="BK191" i="4"/>
  <c r="J189" i="4"/>
  <c r="J185" i="4"/>
  <c r="J177" i="4"/>
  <c r="J171" i="4"/>
  <c r="BK165" i="4"/>
  <c r="J162" i="4"/>
  <c r="BK160" i="4"/>
  <c r="J140" i="4"/>
  <c r="BK128" i="4"/>
  <c r="J249" i="3"/>
  <c r="BK247" i="3"/>
  <c r="BK238" i="3"/>
  <c r="BK206" i="3"/>
  <c r="J205" i="3"/>
  <c r="J204" i="3"/>
  <c r="BK198" i="3"/>
  <c r="J196" i="3"/>
  <c r="BK182" i="3"/>
  <c r="BK170" i="3"/>
  <c r="BK157" i="3"/>
  <c r="J143" i="3"/>
  <c r="J141" i="3"/>
  <c r="J130" i="3"/>
  <c r="J194" i="2"/>
  <c r="J192" i="2"/>
  <c r="BK180" i="2"/>
  <c r="J162" i="2"/>
  <c r="J157" i="2"/>
  <c r="J134" i="2"/>
  <c r="AS94" i="1"/>
  <c r="J237" i="5"/>
  <c r="BK222" i="5"/>
  <c r="BK216" i="5"/>
  <c r="BK209" i="5"/>
  <c r="BK189" i="5"/>
  <c r="J187" i="5"/>
  <c r="BK157" i="5"/>
  <c r="BK145" i="5"/>
  <c r="J198" i="4"/>
  <c r="BK184" i="4"/>
  <c r="J158" i="4"/>
  <c r="J154" i="4"/>
  <c r="J134" i="4"/>
  <c r="BK253" i="3"/>
  <c r="BK249" i="3"/>
  <c r="J243" i="3"/>
  <c r="BK229" i="3"/>
  <c r="BK188" i="3"/>
  <c r="BK173" i="3"/>
  <c r="J157" i="3"/>
  <c r="J146" i="3"/>
  <c r="J129" i="3"/>
  <c r="BK222" i="2"/>
  <c r="J221" i="2"/>
  <c r="J177" i="2"/>
  <c r="BK176" i="2"/>
  <c r="J172" i="2"/>
  <c r="J164" i="2"/>
  <c r="BK243" i="5"/>
  <c r="J241" i="5"/>
  <c r="BK239" i="5"/>
  <c r="BK238" i="5"/>
  <c r="J225" i="5"/>
  <c r="BK211" i="5"/>
  <c r="J202" i="5"/>
  <c r="BK199" i="5"/>
  <c r="J189" i="5"/>
  <c r="BK173" i="5"/>
  <c r="J166" i="5"/>
  <c r="J164" i="5"/>
  <c r="BK162" i="5"/>
  <c r="BK154" i="5"/>
  <c r="J142" i="5"/>
  <c r="J133" i="5"/>
  <c r="BK130" i="5"/>
  <c r="J208" i="4"/>
  <c r="J201" i="4"/>
  <c r="BK178" i="4"/>
  <c r="BK158" i="4"/>
  <c r="BK154" i="4"/>
  <c r="J149" i="4"/>
  <c r="J137" i="4"/>
  <c r="J253" i="3"/>
  <c r="J247" i="3"/>
  <c r="BK241" i="3"/>
  <c r="J227" i="3"/>
  <c r="J221" i="3"/>
  <c r="BK218" i="3"/>
  <c r="J201" i="3"/>
  <c r="J182" i="3"/>
  <c r="BK149" i="3"/>
  <c r="BK200" i="2"/>
  <c r="BK134" i="2"/>
  <c r="J238" i="5"/>
  <c r="BK233" i="5"/>
  <c r="BK230" i="5"/>
  <c r="J228" i="5"/>
  <c r="BK225" i="5"/>
  <c r="J222" i="5"/>
  <c r="J215" i="5"/>
  <c r="J214" i="5"/>
  <c r="J211" i="5"/>
  <c r="BK205" i="5"/>
  <c r="J196" i="5"/>
  <c r="BK188" i="5"/>
  <c r="BK187" i="5"/>
  <c r="BK170" i="5"/>
  <c r="J162" i="5"/>
  <c r="J160" i="5"/>
  <c r="J141" i="5"/>
  <c r="BK133" i="5"/>
  <c r="BK127" i="5"/>
  <c r="BK211" i="4"/>
  <c r="BK209" i="4"/>
  <c r="BK205" i="4"/>
  <c r="BK198" i="4"/>
  <c r="J194" i="4"/>
  <c r="BK189" i="4"/>
  <c r="J182" i="4"/>
  <c r="BK171" i="4"/>
  <c r="J160" i="4"/>
  <c r="J156" i="4"/>
  <c r="BK152" i="4"/>
  <c r="BK146" i="4"/>
  <c r="J248" i="3"/>
  <c r="BK243" i="3"/>
  <c r="J238" i="3"/>
  <c r="J212" i="3"/>
  <c r="BK196" i="3"/>
  <c r="BK194" i="3"/>
  <c r="J190" i="3"/>
  <c r="BK126" i="3"/>
  <c r="J222" i="2"/>
  <c r="BK220" i="2"/>
  <c r="BK192" i="2"/>
  <c r="BK185" i="2"/>
  <c r="BK182" i="2"/>
  <c r="J178" i="2"/>
  <c r="BK157" i="2"/>
  <c r="J152" i="2"/>
  <c r="J129" i="2"/>
  <c r="J168" i="5"/>
  <c r="J154" i="5"/>
  <c r="J147" i="5"/>
  <c r="BK216" i="4"/>
  <c r="BK213" i="4"/>
  <c r="J209" i="4"/>
  <c r="BK208" i="4"/>
  <c r="J205" i="4"/>
  <c r="BK204" i="4"/>
  <c r="J184" i="4"/>
  <c r="BK162" i="4"/>
  <c r="J152" i="4"/>
  <c r="J146" i="4"/>
  <c r="BK143" i="4"/>
  <c r="BK140" i="4"/>
  <c r="BK137" i="4"/>
  <c r="BK134" i="4"/>
  <c r="J128" i="4"/>
  <c r="BK251" i="3"/>
  <c r="BK248" i="3"/>
  <c r="J232" i="3"/>
  <c r="J224" i="3"/>
  <c r="J218" i="3"/>
  <c r="J209" i="3"/>
  <c r="J206" i="3"/>
  <c r="BK204" i="3"/>
  <c r="J179" i="3"/>
  <c r="BK155" i="3"/>
  <c r="BK151" i="3"/>
  <c r="BK146" i="3"/>
  <c r="BK143" i="3"/>
  <c r="BK129" i="3"/>
  <c r="J189" i="2"/>
  <c r="J182" i="2"/>
  <c r="BK177" i="2"/>
  <c r="J176" i="2"/>
  <c r="BK172" i="2"/>
  <c r="J169" i="2"/>
  <c r="BK166" i="2"/>
  <c r="BK165" i="2"/>
  <c r="BK162" i="2"/>
  <c r="BK143" i="2"/>
  <c r="BK215" i="5"/>
  <c r="J209" i="5"/>
  <c r="J208" i="5"/>
  <c r="J205" i="5"/>
  <c r="BK202" i="5"/>
  <c r="BK196" i="5"/>
  <c r="J188" i="5"/>
  <c r="J181" i="5"/>
  <c r="J173" i="5"/>
  <c r="BK164" i="5"/>
  <c r="BK147" i="5"/>
  <c r="J145" i="5"/>
  <c r="J216" i="4"/>
  <c r="J207" i="4"/>
  <c r="BK201" i="4"/>
  <c r="BK194" i="4"/>
  <c r="J191" i="4"/>
  <c r="BK182" i="4"/>
  <c r="J178" i="4"/>
  <c r="BK177" i="4"/>
  <c r="BK149" i="4"/>
  <c r="J143" i="4"/>
  <c r="J241" i="3"/>
  <c r="BK227" i="3"/>
  <c r="BK221" i="3"/>
  <c r="BK201" i="3"/>
  <c r="J198" i="3"/>
  <c r="J192" i="3"/>
  <c r="BK190" i="3"/>
  <c r="BK164" i="3"/>
  <c r="J155" i="3"/>
  <c r="J208" i="2"/>
  <c r="J200" i="2"/>
  <c r="BK189" i="2"/>
  <c r="J185" i="2"/>
  <c r="BK178" i="2"/>
  <c r="J166" i="2"/>
  <c r="J160" i="2"/>
  <c r="J148" i="2"/>
  <c r="J143" i="2"/>
  <c r="BK131" i="2"/>
  <c r="BK166" i="5"/>
  <c r="BK151" i="5"/>
  <c r="BK141" i="5"/>
  <c r="J127" i="5"/>
  <c r="BK207" i="4"/>
  <c r="J204" i="4"/>
  <c r="BK185" i="4"/>
  <c r="J165" i="4"/>
  <c r="BK156" i="4"/>
  <c r="J251" i="3"/>
  <c r="BK232" i="3"/>
  <c r="J229" i="3"/>
  <c r="BK224" i="3"/>
  <c r="BK212" i="3"/>
  <c r="BK209" i="3"/>
  <c r="BK205" i="3"/>
  <c r="J194" i="3"/>
  <c r="BK192" i="3"/>
  <c r="J173" i="3"/>
  <c r="J170" i="3"/>
  <c r="BK130" i="3"/>
  <c r="J210" i="2"/>
  <c r="J204" i="2"/>
  <c r="BK194" i="2"/>
  <c r="J180" i="2"/>
  <c r="BK169" i="2"/>
  <c r="J165" i="2"/>
  <c r="BK160" i="2"/>
  <c r="BK148" i="2"/>
  <c r="J131" i="2"/>
  <c r="J188" i="3"/>
  <c r="BK179" i="3"/>
  <c r="J164" i="3"/>
  <c r="J151" i="3"/>
  <c r="J149" i="3"/>
  <c r="BK141" i="3"/>
  <c r="J126" i="3"/>
  <c r="BK221" i="2"/>
  <c r="J220" i="2"/>
  <c r="BK210" i="2"/>
  <c r="BK208" i="2"/>
  <c r="BK204" i="2"/>
  <c r="BK164" i="2"/>
  <c r="BK152" i="2"/>
  <c r="BK129" i="2"/>
  <c r="BK128" i="2" l="1"/>
  <c r="BK175" i="2"/>
  <c r="J175" i="2"/>
  <c r="J100" i="2"/>
  <c r="P193" i="2"/>
  <c r="P183" i="2" s="1"/>
  <c r="P125" i="3"/>
  <c r="BK156" i="2"/>
  <c r="J156" i="2"/>
  <c r="J99" i="2" s="1"/>
  <c r="T188" i="2"/>
  <c r="T209" i="2"/>
  <c r="R163" i="3"/>
  <c r="T211" i="3"/>
  <c r="P127" i="4"/>
  <c r="BK164" i="4"/>
  <c r="J164" i="4" s="1"/>
  <c r="J100" i="4" s="1"/>
  <c r="T181" i="4"/>
  <c r="P197" i="4"/>
  <c r="P156" i="2"/>
  <c r="T193" i="2"/>
  <c r="T183" i="2" s="1"/>
  <c r="P163" i="3"/>
  <c r="P200" i="3"/>
  <c r="P246" i="3"/>
  <c r="T127" i="4"/>
  <c r="R164" i="4"/>
  <c r="BK188" i="4"/>
  <c r="J188" i="4"/>
  <c r="J102" i="4" s="1"/>
  <c r="BK206" i="4"/>
  <c r="J206" i="4"/>
  <c r="J104" i="4" s="1"/>
  <c r="P126" i="5"/>
  <c r="R128" i="2"/>
  <c r="P175" i="2"/>
  <c r="BK193" i="2"/>
  <c r="J193" i="2" s="1"/>
  <c r="J105" i="2" s="1"/>
  <c r="T125" i="3"/>
  <c r="T200" i="3"/>
  <c r="T246" i="3"/>
  <c r="P142" i="4"/>
  <c r="R181" i="4"/>
  <c r="T197" i="4"/>
  <c r="T172" i="5"/>
  <c r="P128" i="2"/>
  <c r="P127" i="2"/>
  <c r="T175" i="2"/>
  <c r="BK188" i="2"/>
  <c r="J188" i="2"/>
  <c r="J104" i="2"/>
  <c r="BK209" i="2"/>
  <c r="J209" i="2" s="1"/>
  <c r="J106" i="2" s="1"/>
  <c r="BK125" i="3"/>
  <c r="J125" i="3" s="1"/>
  <c r="J98" i="3" s="1"/>
  <c r="BK200" i="3"/>
  <c r="J200" i="3"/>
  <c r="J100" i="3"/>
  <c r="R211" i="3"/>
  <c r="R127" i="4"/>
  <c r="P164" i="4"/>
  <c r="R188" i="4"/>
  <c r="R206" i="4"/>
  <c r="BK210" i="5"/>
  <c r="J210" i="5"/>
  <c r="J102" i="5"/>
  <c r="T156" i="2"/>
  <c r="R188" i="2"/>
  <c r="R183" i="2"/>
  <c r="P209" i="2"/>
  <c r="T163" i="3"/>
  <c r="P211" i="3"/>
  <c r="BK127" i="4"/>
  <c r="T142" i="4"/>
  <c r="P181" i="4"/>
  <c r="BK197" i="4"/>
  <c r="J197" i="4"/>
  <c r="J103" i="4" s="1"/>
  <c r="P206" i="4"/>
  <c r="R126" i="5"/>
  <c r="P150" i="5"/>
  <c r="P236" i="5"/>
  <c r="T128" i="2"/>
  <c r="T127" i="2"/>
  <c r="R175" i="2"/>
  <c r="P188" i="2"/>
  <c r="R209" i="2"/>
  <c r="BK163" i="3"/>
  <c r="J163" i="3"/>
  <c r="J99" i="3" s="1"/>
  <c r="R200" i="3"/>
  <c r="R246" i="3"/>
  <c r="R142" i="4"/>
  <c r="BK181" i="4"/>
  <c r="J181" i="4"/>
  <c r="J101" i="4"/>
  <c r="P188" i="4"/>
  <c r="R197" i="4"/>
  <c r="BK126" i="5"/>
  <c r="J126" i="5"/>
  <c r="J98" i="5" s="1"/>
  <c r="T126" i="5"/>
  <c r="R150" i="5"/>
  <c r="R236" i="5"/>
  <c r="R156" i="2"/>
  <c r="R193" i="2"/>
  <c r="R125" i="3"/>
  <c r="R124" i="3"/>
  <c r="R123" i="3" s="1"/>
  <c r="BK211" i="3"/>
  <c r="J211" i="3"/>
  <c r="J101" i="3" s="1"/>
  <c r="BK246" i="3"/>
  <c r="J246" i="3" s="1"/>
  <c r="J102" i="3" s="1"/>
  <c r="BK142" i="4"/>
  <c r="J142" i="4" s="1"/>
  <c r="J99" i="4" s="1"/>
  <c r="T164" i="4"/>
  <c r="T188" i="4"/>
  <c r="T206" i="4"/>
  <c r="BK150" i="5"/>
  <c r="J150" i="5"/>
  <c r="J99" i="5"/>
  <c r="T150" i="5"/>
  <c r="BK172" i="5"/>
  <c r="J172" i="5"/>
  <c r="J100" i="5" s="1"/>
  <c r="P172" i="5"/>
  <c r="R172" i="5"/>
  <c r="BK195" i="5"/>
  <c r="J195" i="5"/>
  <c r="J101" i="5" s="1"/>
  <c r="P195" i="5"/>
  <c r="R195" i="5"/>
  <c r="T195" i="5"/>
  <c r="P210" i="5"/>
  <c r="R210" i="5"/>
  <c r="T210" i="5"/>
  <c r="BK236" i="5"/>
  <c r="J236" i="5" s="1"/>
  <c r="J103" i="5" s="1"/>
  <c r="T236" i="5"/>
  <c r="BK123" i="6"/>
  <c r="J123" i="6"/>
  <c r="J99" i="6" s="1"/>
  <c r="P123" i="6"/>
  <c r="P120" i="6"/>
  <c r="P119" i="6" s="1"/>
  <c r="AU99" i="1" s="1"/>
  <c r="R123" i="6"/>
  <c r="R120" i="6" s="1"/>
  <c r="R119" i="6" s="1"/>
  <c r="T123" i="6"/>
  <c r="T120" i="6"/>
  <c r="T119" i="6"/>
  <c r="E116" i="2"/>
  <c r="BE177" i="2"/>
  <c r="BE194" i="2"/>
  <c r="BE222" i="2"/>
  <c r="BE172" i="2"/>
  <c r="BE220" i="2"/>
  <c r="BE221" i="2"/>
  <c r="BE157" i="3"/>
  <c r="BE188" i="3"/>
  <c r="BE204" i="3"/>
  <c r="BE247" i="3"/>
  <c r="BE248" i="3"/>
  <c r="BE253" i="3"/>
  <c r="BE128" i="4"/>
  <c r="BE134" i="4"/>
  <c r="BE149" i="4"/>
  <c r="BE162" i="4"/>
  <c r="F92" i="5"/>
  <c r="BE133" i="5"/>
  <c r="BE189" i="5"/>
  <c r="J89" i="2"/>
  <c r="BE192" i="2"/>
  <c r="BE130" i="3"/>
  <c r="BE182" i="3"/>
  <c r="BE218" i="3"/>
  <c r="BE249" i="3"/>
  <c r="BE251" i="3"/>
  <c r="BK252" i="3"/>
  <c r="J252" i="3"/>
  <c r="J103" i="3" s="1"/>
  <c r="E85" i="4"/>
  <c r="BE137" i="4"/>
  <c r="BE140" i="4"/>
  <c r="BE152" i="4"/>
  <c r="BE154" i="4"/>
  <c r="BE211" i="4"/>
  <c r="BE213" i="4"/>
  <c r="J89" i="5"/>
  <c r="BE162" i="5"/>
  <c r="BE199" i="5"/>
  <c r="BE214" i="5"/>
  <c r="BE208" i="2"/>
  <c r="F92" i="3"/>
  <c r="BE196" i="3"/>
  <c r="BE198" i="3"/>
  <c r="BE201" i="3"/>
  <c r="BE241" i="3"/>
  <c r="BE243" i="3"/>
  <c r="BE198" i="4"/>
  <c r="BE201" i="4"/>
  <c r="BE130" i="5"/>
  <c r="BE164" i="5"/>
  <c r="BE170" i="5"/>
  <c r="BE208" i="5"/>
  <c r="F92" i="2"/>
  <c r="BE162" i="2"/>
  <c r="BE176" i="2"/>
  <c r="BE204" i="2"/>
  <c r="E113" i="3"/>
  <c r="BE129" i="3"/>
  <c r="BE141" i="3"/>
  <c r="BE146" i="3"/>
  <c r="BE149" i="3"/>
  <c r="BE151" i="3"/>
  <c r="BE173" i="3"/>
  <c r="BE179" i="3"/>
  <c r="BE227" i="3"/>
  <c r="F122" i="4"/>
  <c r="BE143" i="4"/>
  <c r="BE165" i="4"/>
  <c r="BE142" i="5"/>
  <c r="BE154" i="5"/>
  <c r="BE157" i="5"/>
  <c r="BE166" i="5"/>
  <c r="BE168" i="5"/>
  <c r="BE173" i="5"/>
  <c r="BE209" i="5"/>
  <c r="BE239" i="5"/>
  <c r="BE129" i="2"/>
  <c r="BE143" i="2"/>
  <c r="BE152" i="2"/>
  <c r="BE169" i="2"/>
  <c r="BE178" i="2"/>
  <c r="BE180" i="2"/>
  <c r="BE210" i="2"/>
  <c r="BE143" i="3"/>
  <c r="BE155" i="3"/>
  <c r="BE164" i="3"/>
  <c r="BE170" i="3"/>
  <c r="BE205" i="3"/>
  <c r="BE206" i="3"/>
  <c r="BE209" i="3"/>
  <c r="BE212" i="3"/>
  <c r="BE238" i="3"/>
  <c r="J89" i="4"/>
  <c r="BE160" i="4"/>
  <c r="BE171" i="4"/>
  <c r="BE177" i="4"/>
  <c r="BE189" i="4"/>
  <c r="BE191" i="4"/>
  <c r="BK215" i="4"/>
  <c r="J215" i="4" s="1"/>
  <c r="J105" i="4" s="1"/>
  <c r="E85" i="5"/>
  <c r="BE127" i="5"/>
  <c r="BE145" i="5"/>
  <c r="BE147" i="5"/>
  <c r="BE151" i="5"/>
  <c r="BE160" i="5"/>
  <c r="BE181" i="5"/>
  <c r="BE187" i="5"/>
  <c r="BE188" i="5"/>
  <c r="BE196" i="5"/>
  <c r="BE216" i="5"/>
  <c r="BE225" i="5"/>
  <c r="BE228" i="5"/>
  <c r="BE233" i="5"/>
  <c r="BE237" i="5"/>
  <c r="BE131" i="2"/>
  <c r="BE134" i="2"/>
  <c r="BE157" i="2"/>
  <c r="BE160" i="2"/>
  <c r="BE166" i="2"/>
  <c r="BE182" i="2"/>
  <c r="BE185" i="2"/>
  <c r="BE189" i="2"/>
  <c r="BK184" i="2"/>
  <c r="J184" i="2"/>
  <c r="J103" i="2" s="1"/>
  <c r="BE190" i="3"/>
  <c r="BE192" i="3"/>
  <c r="BE194" i="3"/>
  <c r="BE221" i="3"/>
  <c r="BE224" i="3"/>
  <c r="BE146" i="4"/>
  <c r="BE185" i="4"/>
  <c r="BE204" i="4"/>
  <c r="BE216" i="4"/>
  <c r="BE222" i="5"/>
  <c r="BE230" i="5"/>
  <c r="BE238" i="5"/>
  <c r="BE241" i="5"/>
  <c r="BE243" i="5"/>
  <c r="BK242" i="5"/>
  <c r="J242" i="5" s="1"/>
  <c r="J104" i="5" s="1"/>
  <c r="BE148" i="2"/>
  <c r="BE164" i="2"/>
  <c r="BE165" i="2"/>
  <c r="BE200" i="2"/>
  <c r="BK181" i="2"/>
  <c r="J181" i="2"/>
  <c r="J101" i="2" s="1"/>
  <c r="J89" i="3"/>
  <c r="BE126" i="3"/>
  <c r="BE229" i="3"/>
  <c r="BE232" i="3"/>
  <c r="BE156" i="4"/>
  <c r="BE158" i="4"/>
  <c r="BE178" i="4"/>
  <c r="BE182" i="4"/>
  <c r="BE184" i="4"/>
  <c r="BE194" i="4"/>
  <c r="BE205" i="4"/>
  <c r="BE207" i="4"/>
  <c r="BE208" i="4"/>
  <c r="BE209" i="4"/>
  <c r="BE141" i="5"/>
  <c r="BE202" i="5"/>
  <c r="BE205" i="5"/>
  <c r="BE211" i="5"/>
  <c r="BE215" i="5"/>
  <c r="E85" i="6"/>
  <c r="J89" i="6"/>
  <c r="F92" i="6"/>
  <c r="BE122" i="6"/>
  <c r="BE124" i="6"/>
  <c r="BE125" i="6"/>
  <c r="BE126" i="6"/>
  <c r="BK121" i="6"/>
  <c r="J121" i="6"/>
  <c r="J98" i="6" s="1"/>
  <c r="F37" i="4"/>
  <c r="BD97" i="1"/>
  <c r="F37" i="2"/>
  <c r="BD95" i="1"/>
  <c r="F35" i="3"/>
  <c r="BB96" i="1" s="1"/>
  <c r="F34" i="5"/>
  <c r="BA98" i="1" s="1"/>
  <c r="F35" i="4"/>
  <c r="BB97" i="1"/>
  <c r="F37" i="5"/>
  <c r="BD98" i="1" s="1"/>
  <c r="J34" i="3"/>
  <c r="AW96" i="1" s="1"/>
  <c r="F35" i="5"/>
  <c r="BB98" i="1" s="1"/>
  <c r="J34" i="6"/>
  <c r="AW99" i="1"/>
  <c r="J34" i="4"/>
  <c r="AW97" i="1" s="1"/>
  <c r="F36" i="2"/>
  <c r="BC95" i="1" s="1"/>
  <c r="F35" i="2"/>
  <c r="BB95" i="1" s="1"/>
  <c r="F34" i="3"/>
  <c r="BA96" i="1"/>
  <c r="F34" i="4"/>
  <c r="BA97" i="1" s="1"/>
  <c r="F37" i="3"/>
  <c r="BD96" i="1" s="1"/>
  <c r="F35" i="6"/>
  <c r="BB99" i="1" s="1"/>
  <c r="F36" i="3"/>
  <c r="BC96" i="1"/>
  <c r="J34" i="5"/>
  <c r="AW98" i="1" s="1"/>
  <c r="F36" i="5"/>
  <c r="BC98" i="1" s="1"/>
  <c r="F34" i="6"/>
  <c r="BA99" i="1" s="1"/>
  <c r="F34" i="2"/>
  <c r="BA95" i="1"/>
  <c r="F36" i="6"/>
  <c r="BC99" i="1" s="1"/>
  <c r="J34" i="2"/>
  <c r="AW95" i="1" s="1"/>
  <c r="F36" i="4"/>
  <c r="BC97" i="1" s="1"/>
  <c r="F37" i="6"/>
  <c r="BD99" i="1"/>
  <c r="P125" i="5" l="1"/>
  <c r="P124" i="5"/>
  <c r="AU98" i="1"/>
  <c r="T125" i="5"/>
  <c r="T124" i="5"/>
  <c r="R126" i="4"/>
  <c r="R125" i="4"/>
  <c r="T124" i="3"/>
  <c r="T123" i="3" s="1"/>
  <c r="T126" i="4"/>
  <c r="T125" i="4"/>
  <c r="P126" i="4"/>
  <c r="P125" i="4"/>
  <c r="AU97" i="1" s="1"/>
  <c r="BK126" i="4"/>
  <c r="J126" i="4"/>
  <c r="J97" i="4" s="1"/>
  <c r="P126" i="2"/>
  <c r="AU95" i="1"/>
  <c r="R127" i="2"/>
  <c r="R126" i="2"/>
  <c r="R125" i="5"/>
  <c r="R124" i="5"/>
  <c r="T126" i="2"/>
  <c r="BK127" i="2"/>
  <c r="J127" i="2"/>
  <c r="J97" i="2"/>
  <c r="P124" i="3"/>
  <c r="P123" i="3"/>
  <c r="AU96" i="1" s="1"/>
  <c r="J128" i="2"/>
  <c r="J98" i="2"/>
  <c r="BK124" i="3"/>
  <c r="J124" i="3" s="1"/>
  <c r="J97" i="3" s="1"/>
  <c r="BK183" i="2"/>
  <c r="J183" i="2"/>
  <c r="J102" i="2" s="1"/>
  <c r="BK125" i="5"/>
  <c r="J125" i="5"/>
  <c r="J97" i="5" s="1"/>
  <c r="J127" i="4"/>
  <c r="J98" i="4"/>
  <c r="BK120" i="6"/>
  <c r="J120" i="6"/>
  <c r="J97" i="6" s="1"/>
  <c r="F33" i="4"/>
  <c r="AZ97" i="1"/>
  <c r="J33" i="3"/>
  <c r="AV96" i="1" s="1"/>
  <c r="AT96" i="1" s="1"/>
  <c r="BB94" i="1"/>
  <c r="AX94" i="1"/>
  <c r="F33" i="3"/>
  <c r="AZ96" i="1"/>
  <c r="J33" i="2"/>
  <c r="AV95" i="1" s="1"/>
  <c r="AT95" i="1" s="1"/>
  <c r="F33" i="6"/>
  <c r="AZ99" i="1"/>
  <c r="BD94" i="1"/>
  <c r="W33" i="1" s="1"/>
  <c r="F33" i="5"/>
  <c r="AZ98" i="1"/>
  <c r="BA94" i="1"/>
  <c r="W30" i="1"/>
  <c r="F33" i="2"/>
  <c r="AZ95" i="1"/>
  <c r="J33" i="6"/>
  <c r="AV99" i="1" s="1"/>
  <c r="AT99" i="1" s="1"/>
  <c r="BC94" i="1"/>
  <c r="AY94" i="1" s="1"/>
  <c r="J33" i="4"/>
  <c r="AV97" i="1"/>
  <c r="AT97" i="1"/>
  <c r="J33" i="5"/>
  <c r="AV98" i="1" s="1"/>
  <c r="AT98" i="1" s="1"/>
  <c r="BK126" i="2" l="1"/>
  <c r="J126" i="2"/>
  <c r="J96" i="2"/>
  <c r="BK125" i="4"/>
  <c r="J125" i="4"/>
  <c r="J30" i="4" s="1"/>
  <c r="AG97" i="1" s="1"/>
  <c r="AN97" i="1" s="1"/>
  <c r="BK123" i="3"/>
  <c r="J123" i="3"/>
  <c r="BK124" i="5"/>
  <c r="J124" i="5" s="1"/>
  <c r="J96" i="5" s="1"/>
  <c r="BK119" i="6"/>
  <c r="J119" i="6"/>
  <c r="J96" i="6"/>
  <c r="AZ94" i="1"/>
  <c r="W29" i="1" s="1"/>
  <c r="W32" i="1"/>
  <c r="W31" i="1"/>
  <c r="AU94" i="1"/>
  <c r="AW94" i="1"/>
  <c r="AK30" i="1" s="1"/>
  <c r="J30" i="3"/>
  <c r="AG96" i="1" s="1"/>
  <c r="AN96" i="1" s="1"/>
  <c r="J39" i="3" l="1"/>
  <c r="J96" i="3"/>
  <c r="J39" i="4"/>
  <c r="J96" i="4"/>
  <c r="J30" i="2"/>
  <c r="AG95" i="1"/>
  <c r="AN95" i="1"/>
  <c r="J30" i="5"/>
  <c r="AG98" i="1" s="1"/>
  <c r="AN98" i="1" s="1"/>
  <c r="J30" i="6"/>
  <c r="AG99" i="1" s="1"/>
  <c r="AN99" i="1" s="1"/>
  <c r="AV94" i="1"/>
  <c r="AK29" i="1" s="1"/>
  <c r="J39" i="2" l="1"/>
  <c r="J39" i="5"/>
  <c r="J39" i="6"/>
  <c r="AG94" i="1"/>
  <c r="AT94" i="1"/>
  <c r="AN94" i="1" l="1"/>
  <c r="AK26" i="1"/>
  <c r="AK35" i="1"/>
</calcChain>
</file>

<file path=xl/sharedStrings.xml><?xml version="1.0" encoding="utf-8"?>
<sst xmlns="http://schemas.openxmlformats.org/spreadsheetml/2006/main" count="5632" uniqueCount="739">
  <si>
    <t>Export Komplet</t>
  </si>
  <si>
    <t/>
  </si>
  <si>
    <t>2.0</t>
  </si>
  <si>
    <t>ZAMOK</t>
  </si>
  <si>
    <t>False</t>
  </si>
  <si>
    <t>{c470d377-e2f5-44f8-aa2f-b4bcb3084ff7}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</si>
  <si>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</si>
  <si>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</si>
  <si>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</si>
  <si>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</si>
  <si>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</si>
  <si>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</si>
  <si>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</si>
  <si>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</si>
  <si>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2103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</si>
  <si>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</si>
  <si>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</si>
  <si>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oplocení Sběrného dvora v Mořkově</t>
  </si>
  <si>
    <t>KSO:</t>
  </si>
  <si>
    <t>CC-CZ:</t>
  </si>
  <si>
    <t>Místo:</t>
  </si>
  <si>
    <t>Mořkov</t>
  </si>
  <si>
    <t>Datum:</t>
  </si>
  <si>
    <t>17. 3. 2021</t>
  </si>
  <si>
    <t>Zadavatel:</t>
  </si>
  <si>
    <t>IČ:</t>
  </si>
  <si>
    <t>Obec Mořkov, Horní 10, 742 72</t>
  </si>
  <si>
    <t>DIČ:</t>
  </si>
  <si>
    <t>Uchazeč:</t>
  </si>
  <si>
    <t>Vyplň údaj</t>
  </si>
  <si>
    <t>Projektant:</t>
  </si>
  <si>
    <t>47684577</t>
  </si>
  <si>
    <t>PROJEKT STUDIO- Ing.Pavel KRÁTKÝ</t>
  </si>
  <si>
    <t>True</t>
  </si>
  <si>
    <t>Zpracovatel:</t>
  </si>
  <si>
    <t>Hořák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</si>
  <si>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</si>
  <si>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</si>
  <si>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</si>
  <si>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</si>
  <si>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</si>
  <si>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</si>
  <si>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</si>
  <si>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</si>
  <si>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</si>
  <si>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</si>
  <si>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</si>
  <si>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</si>
  <si>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</si>
  <si>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</si>
  <si>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</si>
  <si>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</si>
  <si>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</si>
  <si>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</si>
  <si>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</si>
  <si>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</si>
  <si>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</si>
  <si>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</si>
  <si>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</si>
  <si>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</si>
  <si>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</si>
  <si>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</si>
  <si>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</si>
  <si>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</si>
  <si>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</si>
  <si>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</si>
  <si>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</si>
  <si>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</si>
  <si>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</si>
  <si>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</si>
  <si>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</si>
  <si>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</si>
  <si>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</si>
  <si>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</si>
  <si>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</si>
  <si>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</si>
  <si>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</si>
  <si>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</si>
  <si>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</si>
  <si>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</si>
  <si>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</si>
  <si>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</si>
  <si>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1701</t>
  </si>
  <si>
    <t>D.1.1 - Architekt.-stavební řešení _ Oplocení - typ A</t>
  </si>
  <si>
    <t>STA</t>
  </si>
  <si>
    <t>1</t>
  </si>
  <si>
    <t>{e3f4f3f2-61c3-4778-bcaf-ba8b5166221a}</t>
  </si>
  <si>
    <t>815 29</t>
  </si>
  <si>
    <t>2</t>
  </si>
  <si>
    <t>1702</t>
  </si>
  <si>
    <t>D.1.1 - Architekt.-stavební řešení _ Oplocení - typ B</t>
  </si>
  <si>
    <t>{d2217859-7f97-463d-bd4b-4b2bf1f8c9ba}</t>
  </si>
  <si>
    <t>1703</t>
  </si>
  <si>
    <t>D.1.1 - Architekt.-stavební řešení _ Oplocení - typ C</t>
  </si>
  <si>
    <t>{9a2378ba-ca0b-4228-92c5-e2641dc28bca}</t>
  </si>
  <si>
    <t>1704</t>
  </si>
  <si>
    <t>D.1.1 - Architekt.-stavební řešení _ Odbourání konstrukce rampy</t>
  </si>
  <si>
    <t>{3db83f09-20ab-4f26-880f-af193b9a7c27}</t>
  </si>
  <si>
    <t>815 99</t>
  </si>
  <si>
    <t>1705</t>
  </si>
  <si>
    <t>Vedlejší rozpočtové náklady</t>
  </si>
  <si>
    <t>VON</t>
  </si>
  <si>
    <t>{81268bf2-093d-4828-a872-af1d8d1a7f18}</t>
  </si>
  <si>
    <t>KRYCÍ LIST SOUPISU PRACÍ</t>
  </si>
  <si>
    <t>Objekt:</t>
  </si>
  <si>
    <t>1701 - D.1.1 - Architekt.-stavební řešení _ Oplocení - typ 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</si>
  <si>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</si>
  <si>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</si>
  <si>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</si>
  <si>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</si>
  <si>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</si>
  <si>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</si>
  <si>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</si>
  <si>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</si>
  <si>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</si>
  <si>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</si>
  <si>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</si>
  <si>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</si>
  <si>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</si>
  <si>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</si>
  <si>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</si>
  <si>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</si>
  <si>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</si>
  <si>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</si>
  <si>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</si>
  <si>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</si>
  <si>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</si>
  <si>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</si>
  <si>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</si>
  <si>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</si>
  <si>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</si>
  <si>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</si>
  <si>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</si>
  <si>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</si>
  <si>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</si>
  <si>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</si>
  <si>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</si>
  <si>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</si>
  <si>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</si>
  <si>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</si>
  <si>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338171115</t>
  </si>
  <si>
    <t>Osazování sloupků a vzpěr plotových ocelových v do 2,00 m ukotvením k pevnému podkladu</t>
  </si>
  <si>
    <t>kus</t>
  </si>
  <si>
    <t>CS ÚRS 2021 01</t>
  </si>
  <si>
    <t>4</t>
  </si>
  <si>
    <t>1210002281</t>
  </si>
  <si>
    <t>VV</t>
  </si>
  <si>
    <t>"krátké sloupky v. 1,00m" 39</t>
  </si>
  <si>
    <t>338171125</t>
  </si>
  <si>
    <t>Osazování sloupků a vzpěr plotových ocelových v do 2,60 m ukotvením k pevnému podkladu</t>
  </si>
  <si>
    <t>1631800496</t>
  </si>
  <si>
    <t xml:space="preserve">"dle v.č. D.1.1-105 "  </t>
  </si>
  <si>
    <t>"výpis - ozn. 1+2 " 38+1</t>
  </si>
  <si>
    <t>M</t>
  </si>
  <si>
    <t>55399D01</t>
  </si>
  <si>
    <t xml:space="preserve">Dodávka atyp.ocelové konstrukce, vč. dílenské přípravy </t>
  </si>
  <si>
    <t>kg</t>
  </si>
  <si>
    <t>8</t>
  </si>
  <si>
    <t>-921780742</t>
  </si>
  <si>
    <t>"(s prořezem)</t>
  </si>
  <si>
    <t xml:space="preserve">"viz výpis materiálů"  </t>
  </si>
  <si>
    <t>"označení 1 až 3"  1280,79+26,75+326,43</t>
  </si>
  <si>
    <t>"označení 7 až 11"  143,18+7,54+178,98+11,02+9,17</t>
  </si>
  <si>
    <t>Mezisoučet</t>
  </si>
  <si>
    <t>"prořez dle tabulky " 1983,86*0,05</t>
  </si>
  <si>
    <t>Součet</t>
  </si>
  <si>
    <t>278383112</t>
  </si>
  <si>
    <t>Zálivka pod stroje nebo technologická zařízení s bedněním a odbedněním, s úpravou povrchu z cementové zálivkové hmoty půdorysná plocha základu do 1 m2, tloušťka vrstvy 25 mm</t>
  </si>
  <si>
    <t>m2</t>
  </si>
  <si>
    <t>-1899499403</t>
  </si>
  <si>
    <t>"podlití kotevních ploten - viz TZ a výpis na v.č. D.1.1-105</t>
  </si>
  <si>
    <t>" (srovnatelná položka)</t>
  </si>
  <si>
    <t>"odk. 7 až 9 s přesahem</t>
  </si>
  <si>
    <t>0,25*0,25*38 + 0,25*0,45+0,15*0,30*76</t>
  </si>
  <si>
    <t>5</t>
  </si>
  <si>
    <t>348171510</t>
  </si>
  <si>
    <t>Montáž oplocení z plechu vlnitého do 30 kg na 1 m oplocení</t>
  </si>
  <si>
    <t>m</t>
  </si>
  <si>
    <t>340570377</t>
  </si>
  <si>
    <t xml:space="preserve">"dle v.č. D.1.1-105  - kompletní provedení dle specifikace v PD !"  </t>
  </si>
  <si>
    <t>"viz v.č. D.1.1-105 - čistá pohledová plocha je 308 m2</t>
  </si>
  <si>
    <t>"délka" 308,00/2,75</t>
  </si>
  <si>
    <t>6</t>
  </si>
  <si>
    <t>1548510D1</t>
  </si>
  <si>
    <t>plech trapézový 35/207/1035 Pz tl 0,7mm - ryp T35 E fasáda Varianta s oboustrastrannou úpravou PE 25 v RAL 9006</t>
  </si>
  <si>
    <t>2112046664</t>
  </si>
  <si>
    <t>"čístá pohledová plocha je 308 m2</t>
  </si>
  <si>
    <t>"s přesahem plocha" 112,00*1,14 *2,75</t>
  </si>
  <si>
    <t>9</t>
  </si>
  <si>
    <t>Ostatní konstrukce a práce, bourání</t>
  </si>
  <si>
    <t>7</t>
  </si>
  <si>
    <t>949101111</t>
  </si>
  <si>
    <t>Lešení pomocné pro objekty pozemních staveb s lešeňovou podlahou v do 1,9 m zatížení do 150 kg/m2</t>
  </si>
  <si>
    <t>-302768747</t>
  </si>
  <si>
    <t>"z  obou stran</t>
  </si>
  <si>
    <t>(112,00+0,60*2)*1,20*2</t>
  </si>
  <si>
    <t>953961113</t>
  </si>
  <si>
    <t>Kotvy chemickým tmelem M 12 hl 110 mm do betonu, ŽB nebo kamene s vyvrtáním otvoru</t>
  </si>
  <si>
    <t>-301093966</t>
  </si>
  <si>
    <t>"dle v.č. D.1.1-105"  80</t>
  </si>
  <si>
    <t>953961114</t>
  </si>
  <si>
    <t>Kotvy chemickým tmelem M 16 hl 125 mm do betonu, ŽB nebo kamene s vyvrtáním otvoru</t>
  </si>
  <si>
    <t>-318765068</t>
  </si>
  <si>
    <t>"dle v.č. D.1.1-105"  152</t>
  </si>
  <si>
    <t>10</t>
  </si>
  <si>
    <t>953965121</t>
  </si>
  <si>
    <t>Kotevní šroub pro chemické kotvy M 12 dl 160 mm</t>
  </si>
  <si>
    <t>-1115719291</t>
  </si>
  <si>
    <t>11</t>
  </si>
  <si>
    <t>953965131</t>
  </si>
  <si>
    <t>Kotevní šroub pro chemické kotvy M 16 dl 190 mm</t>
  </si>
  <si>
    <t>-650530871</t>
  </si>
  <si>
    <t>12</t>
  </si>
  <si>
    <t>966071721</t>
  </si>
  <si>
    <t>Bourání sloupků a vzpěr plotových ocelových do 2,5 m odřezáním</t>
  </si>
  <si>
    <t>-1666559357</t>
  </si>
  <si>
    <t>"2 kusy na 1 sloupek (vč. vzpěry )- odbroušením kotevních prvků a demontáží</t>
  </si>
  <si>
    <t>(3+27+2)*2</t>
  </si>
  <si>
    <t>13</t>
  </si>
  <si>
    <t>966071822</t>
  </si>
  <si>
    <t>Rozebrání oplocení z drátěného pletiva se čtvercovými oky výšky do 2,0 m</t>
  </si>
  <si>
    <t>35619953</t>
  </si>
  <si>
    <t>"dle v.č. D.1.1-101 - zbytek oplocení</t>
  </si>
  <si>
    <t>4,22+19,00+26,50+4,725</t>
  </si>
  <si>
    <t>14</t>
  </si>
  <si>
    <t>985131111</t>
  </si>
  <si>
    <t>Očištění ploch stěn, rubu kleneb a podlah tlakovou vodou</t>
  </si>
  <si>
    <t>1029870313</t>
  </si>
  <si>
    <t>"stávající část rampy - vnější líc</t>
  </si>
  <si>
    <t>102,14*(0,59+0,80)/2 + 4,22*(0,80+0,59)/2</t>
  </si>
  <si>
    <t>997</t>
  </si>
  <si>
    <t>Přesun sutě</t>
  </si>
  <si>
    <t>997013111</t>
  </si>
  <si>
    <t>Vnitrostaveništní doprava suti a vybouraných hmot pro budovy v do 6 m s použitím mechanizace</t>
  </si>
  <si>
    <t>t</t>
  </si>
  <si>
    <t>-633055570</t>
  </si>
  <si>
    <t>16</t>
  </si>
  <si>
    <t>997013501</t>
  </si>
  <si>
    <t>Odvoz suti a vybouraných hmot na skládku nebo meziskládku do 1 km se složením</t>
  </si>
  <si>
    <t>283171450</t>
  </si>
  <si>
    <t>17</t>
  </si>
  <si>
    <t>997013509</t>
  </si>
  <si>
    <t>Příplatek k odvozu suti a vybouraných hmot na skládku ZKD 1 km přes 1 km</t>
  </si>
  <si>
    <t>1824658302</t>
  </si>
  <si>
    <t>0,647*5 'Přepočtené koeficientem množství</t>
  </si>
  <si>
    <t>18</t>
  </si>
  <si>
    <t>997013631</t>
  </si>
  <si>
    <t>Poplatek za uložení na skládce (skládkovné) stavebního odpadu směsného kód odpadu 17 09 04</t>
  </si>
  <si>
    <t>-538066910</t>
  </si>
  <si>
    <t>998</t>
  </si>
  <si>
    <t>Přesun hmot</t>
  </si>
  <si>
    <t>19</t>
  </si>
  <si>
    <t>998232110</t>
  </si>
  <si>
    <t>Přesun hmot pro oplocení zděné z cihel nebo tvárnic, kov. v do 3 m</t>
  </si>
  <si>
    <t>249897932</t>
  </si>
  <si>
    <t>PSV</t>
  </si>
  <si>
    <t>Práce a dodávky PSV</t>
  </si>
  <si>
    <t>721</t>
  </si>
  <si>
    <t>Zdravotechnika - vnitřní kanalizace</t>
  </si>
  <si>
    <t>20</t>
  </si>
  <si>
    <t>721910922</t>
  </si>
  <si>
    <t>Pročištění svodů ležatých do DN 300</t>
  </si>
  <si>
    <t>565124859</t>
  </si>
  <si>
    <t>"stávající odvodňovače přes rampu - za použití tlakové vody dle TZ !</t>
  </si>
  <si>
    <t>(3,93+0,40*2)*3+4,22*(2+3+4)+4,75*(5+4)</t>
  </si>
  <si>
    <t>764</t>
  </si>
  <si>
    <t>Konstrukce klempířské</t>
  </si>
  <si>
    <t>764211674</t>
  </si>
  <si>
    <t>Oplechování nevětraného nároží s nárožním plechem z Pz s povrchovou úpravou rš 330 mm</t>
  </si>
  <si>
    <t>1237546759</t>
  </si>
  <si>
    <t>" rohy oplocení - viz TZ !"</t>
  </si>
  <si>
    <t>2,75*2</t>
  </si>
  <si>
    <t>22</t>
  </si>
  <si>
    <t>998764101</t>
  </si>
  <si>
    <t>Přesun hmot tonážní pro konstrukce klempířské v objektech v do 6 m</t>
  </si>
  <si>
    <t>908801787</t>
  </si>
  <si>
    <t>767</t>
  </si>
  <si>
    <t>Konstrukce zámečnické</t>
  </si>
  <si>
    <t>23</t>
  </si>
  <si>
    <t>767414290</t>
  </si>
  <si>
    <t>Montáž - pomocné konstrukce z tenkostěnných profilů svařováním</t>
  </si>
  <si>
    <t>1497101241</t>
  </si>
  <si>
    <t xml:space="preserve">"výpis - ozn. 4 až 6 " </t>
  </si>
  <si>
    <t>2,94*99+2,80*6+4,80*3</t>
  </si>
  <si>
    <t>"odpočet u dilatací" -27,00</t>
  </si>
  <si>
    <t>24</t>
  </si>
  <si>
    <t>767414291</t>
  </si>
  <si>
    <t>Montáž - pomocné konstrukce z tenkostěnných profilů šroubováním</t>
  </si>
  <si>
    <t>-357895912</t>
  </si>
  <si>
    <t xml:space="preserve">"výpis - ozn. 4 až 6  - jen u dilatací 3x" </t>
  </si>
  <si>
    <t>(3,00*3) *3</t>
  </si>
  <si>
    <t>25</t>
  </si>
  <si>
    <t>14550180</t>
  </si>
  <si>
    <t>profil ocelový obdélníkový svařovaný 80x60x3mm</t>
  </si>
  <si>
    <t>32</t>
  </si>
  <si>
    <t>-1149158380</t>
  </si>
  <si>
    <t xml:space="preserve">"výpis - ozn. 4 až 6  s prořezem" </t>
  </si>
  <si>
    <t>(1795,84+103,66+88,85)/1000*1,08</t>
  </si>
  <si>
    <t>26</t>
  </si>
  <si>
    <t>998767101</t>
  </si>
  <si>
    <t>Přesun hmot tonážní pro zámečnické konstrukce v objektech v do 6 m</t>
  </si>
  <si>
    <t>-1647235203</t>
  </si>
  <si>
    <t>783</t>
  </si>
  <si>
    <t>Dokončovací práce - nátěry</t>
  </si>
  <si>
    <t>27</t>
  </si>
  <si>
    <t>783301313</t>
  </si>
  <si>
    <t>Odmaštění zámečnických konstrukcí ředidlovým odmašťovačem</t>
  </si>
  <si>
    <t>-1001426108</t>
  </si>
  <si>
    <t xml:space="preserve">"výpis - plechy kotevní" </t>
  </si>
  <si>
    <t>0,25*(38+1+76)</t>
  </si>
  <si>
    <t xml:space="preserve">"výpis - sloupky s víčky" </t>
  </si>
  <si>
    <t>(0,12+0,06)*2*(3,15*38+2,50) + 0,12*0,06*39</t>
  </si>
  <si>
    <t>(0,08+0,06)*2*1,00*39 + 0,08*0,06*39</t>
  </si>
  <si>
    <t xml:space="preserve">"výpis - paždíky" </t>
  </si>
  <si>
    <t>(0,08+0,06)*2*(2,94*99+2,80*6+4,80*3)</t>
  </si>
  <si>
    <t>28</t>
  </si>
  <si>
    <t>783314101</t>
  </si>
  <si>
    <t>Základní jednonásobný syntetický nátěr zámečnických konstrukcí</t>
  </si>
  <si>
    <t>448624932</t>
  </si>
  <si>
    <t>29</t>
  </si>
  <si>
    <t>783315101</t>
  </si>
  <si>
    <t>Mezinátěr jednonásobný syntetický standardní zámečnických konstrukcí</t>
  </si>
  <si>
    <t>383800687</t>
  </si>
  <si>
    <t>30</t>
  </si>
  <si>
    <t>783317101</t>
  </si>
  <si>
    <t>Krycí jednonásobný syntetický standardní nátěr zámečnických konstrukcí</t>
  </si>
  <si>
    <t>1309561628</t>
  </si>
  <si>
    <t>1702 - D.1.1 - Architekt.-stavební řešení _ Oplocení - typ B</t>
  </si>
  <si>
    <t xml:space="preserve">    1 - Zemní práce</t>
  </si>
  <si>
    <t xml:space="preserve">    11 - Přípravné a přidružené práce</t>
  </si>
  <si>
    <t>Zemní práce</t>
  </si>
  <si>
    <t>131151343</t>
  </si>
  <si>
    <t>Vrtání jamek pro plotové sloupky D do 300 mm - strojně</t>
  </si>
  <si>
    <t>-1540886062</t>
  </si>
  <si>
    <t>"oplocení - typ B ( po vykopání rýhy na zaklad.spáru obrubníků )</t>
  </si>
  <si>
    <t>(0,75-0,10)*40</t>
  </si>
  <si>
    <t>131111359</t>
  </si>
  <si>
    <t>Příplatek za vrtání v kamenité nebo kořeny prorostlé půdě</t>
  </si>
  <si>
    <t>2045670131</t>
  </si>
  <si>
    <t>132251101</t>
  </si>
  <si>
    <t>Hloubení rýh nezapažených  š do 800 mm v hornině třídy těžitelnosti I, skupiny 3 objem do 20 m3 strojně</t>
  </si>
  <si>
    <t>m3</t>
  </si>
  <si>
    <t>1789869229</t>
  </si>
  <si>
    <t>"v místě oplocení - dopočet zemních prací na úroveň základ.spáry pod obrubníky</t>
  </si>
  <si>
    <t>6,80*0,45*0,10</t>
  </si>
  <si>
    <t>(72,765+4,89)*(0,60+0,30)/2*0,25</t>
  </si>
  <si>
    <t>(3,60+0,25+3,035)*0,45*0,10</t>
  </si>
  <si>
    <t>"odpočet bourané kubatury kufru živičného povrchu v jižní straně</t>
  </si>
  <si>
    <t>-(72,765*(0,25+0,30)/2) *0,20</t>
  </si>
  <si>
    <t>-4,89*0,25*0,20</t>
  </si>
  <si>
    <t>139001101</t>
  </si>
  <si>
    <t>Příplatek za ztížení vykopávky v blízkosti podzemního vedení</t>
  </si>
  <si>
    <t>1163474489</t>
  </si>
  <si>
    <t>"dle TZ cca" 3,50</t>
  </si>
  <si>
    <t>162751113</t>
  </si>
  <si>
    <t>Vodorovné přemístění do 6000 m výkopku/sypaniny z horniny třídy těžitelnosti I, skupiny 1 až 3</t>
  </si>
  <si>
    <t>-1033825964</t>
  </si>
  <si>
    <t>"přebytečná výkopek"</t>
  </si>
  <si>
    <t>6,942</t>
  </si>
  <si>
    <t>167151101</t>
  </si>
  <si>
    <t>Nakládání výkopku z hornin třídy těžitelnosti I, skupiny 1 až 3 do 100 m3</t>
  </si>
  <si>
    <t>1533299997</t>
  </si>
  <si>
    <t>(3,14*0,15*0,15)*26,00 + 5,105</t>
  </si>
  <si>
    <t>171201221</t>
  </si>
  <si>
    <t>Poplatek za uložení na skládce (skládkovné) zeminy a kamení kód odpadu 17 05 04</t>
  </si>
  <si>
    <t>1240925020</t>
  </si>
  <si>
    <t>6,942*2,00</t>
  </si>
  <si>
    <t>175151201</t>
  </si>
  <si>
    <t>Obsypání objektu nad přilehlým původním terénem sypaninou bez prohození, uloženou do 3 m strojně</t>
  </si>
  <si>
    <t>-750650795</t>
  </si>
  <si>
    <t>"viz vzorový řez oplocení  v.č. D.1.1-106 ( 1-str.přídlažba)</t>
  </si>
  <si>
    <t>"štěrk 8-15 fr. cca</t>
  </si>
  <si>
    <t>(1,31+2,53*28 +5,18)*0,25*0,22</t>
  </si>
  <si>
    <t>58343872</t>
  </si>
  <si>
    <t>kamenivo drcené hrubé frakce 8/16</t>
  </si>
  <si>
    <t>74732194</t>
  </si>
  <si>
    <t>4,253*2 'Přepočtené koeficientem množství</t>
  </si>
  <si>
    <t>181951112</t>
  </si>
  <si>
    <t>Úprava pláně v hornině třídy těžitelnosti I, skupiny 1 až 3 se zhutněním strojně</t>
  </si>
  <si>
    <t>741805023</t>
  </si>
  <si>
    <t>"v místě oplocení - na úrovni základ.spáry pod obrubníky</t>
  </si>
  <si>
    <t>6,80*0,45</t>
  </si>
  <si>
    <t>(72,765+4,89)*0,30</t>
  </si>
  <si>
    <t>(3,60+0,25+3,035)*0,45</t>
  </si>
  <si>
    <t>Přípravné a přidružené práce</t>
  </si>
  <si>
    <t>113107421</t>
  </si>
  <si>
    <t>Odstranění podkladu z kameniva drceného tl 100 mm při překopech strojně pl do 15 m2</t>
  </si>
  <si>
    <t>-846005751</t>
  </si>
  <si>
    <t>"dle půdorysu stáv.stavu</t>
  </si>
  <si>
    <t>7,10*0,62</t>
  </si>
  <si>
    <t>4,89*0,25+(3,60+0,25)*0,60</t>
  </si>
  <si>
    <t>3,035*0,60</t>
  </si>
  <si>
    <t>113107521</t>
  </si>
  <si>
    <t>Odstranění podkladu z kameniva drceného tl 100 mm při překopech strojně pl přes 15 m2</t>
  </si>
  <si>
    <t>2050985999</t>
  </si>
  <si>
    <t>72,765*(0,25+0,30)/2</t>
  </si>
  <si>
    <t>113107442</t>
  </si>
  <si>
    <t>Odstranění podkladu živičných tl 100 mm při překopech strojně pl do 15 m2</t>
  </si>
  <si>
    <t>180287137</t>
  </si>
  <si>
    <t>113107542</t>
  </si>
  <si>
    <t>Odstranění podkladu živičných tl 100 mm při překopech strojně pl přes 15 m2</t>
  </si>
  <si>
    <t>-1792080059</t>
  </si>
  <si>
    <t>919735112</t>
  </si>
  <si>
    <t>Řezání stávajícího živičného krytu hl do 100 mm</t>
  </si>
  <si>
    <t>-1912420733</t>
  </si>
  <si>
    <t>(7,10+0,62)*2</t>
  </si>
  <si>
    <t>72,765+0,25*2</t>
  </si>
  <si>
    <t>4,89+3,60+3,85+0,60+3,035*2+0,60</t>
  </si>
  <si>
    <t>997221551</t>
  </si>
  <si>
    <t>Vodorovná doprava suti ze sypkých materiálů do 1 km</t>
  </si>
  <si>
    <t>3581174</t>
  </si>
  <si>
    <t>(9,756+20,01)*0,19</t>
  </si>
  <si>
    <t>997221559</t>
  </si>
  <si>
    <t>Příplatek ZKD 1 km u vodorovné dopravy suti ze sypkých materiálů</t>
  </si>
  <si>
    <t>-1936610467</t>
  </si>
  <si>
    <t>5,656*5 'Přepočtené koeficientem množství</t>
  </si>
  <si>
    <t>997221561</t>
  </si>
  <si>
    <t>Vodorovná doprava suti z kusových materiálů do 1 km</t>
  </si>
  <si>
    <t>-824706498</t>
  </si>
  <si>
    <t>(9,756+20,01)*0,22</t>
  </si>
  <si>
    <t>997221569</t>
  </si>
  <si>
    <t>Příplatek ZKD 1 km u vodorovné dopravy suti z kusových materiálů</t>
  </si>
  <si>
    <t>-918373304</t>
  </si>
  <si>
    <t>6,549*5 'Přepočtené koeficientem množství</t>
  </si>
  <si>
    <t>997221645</t>
  </si>
  <si>
    <t>Poplatek za uložení na skládce (skládkovné) odpadu asfaltového bez dehtu kód odpadu 17 03 02</t>
  </si>
  <si>
    <t>-308251632</t>
  </si>
  <si>
    <t>997221655</t>
  </si>
  <si>
    <t>-889069168</t>
  </si>
  <si>
    <t>338171123</t>
  </si>
  <si>
    <t>Osazování sloupků a vzpěr plotových ocelových v do 2,60 m se zabetonováním</t>
  </si>
  <si>
    <t>1918900509</t>
  </si>
  <si>
    <t>"sloupky v.3,00m !</t>
  </si>
  <si>
    <t>"celkem " 40</t>
  </si>
  <si>
    <t>553421D1</t>
  </si>
  <si>
    <t xml:space="preserve">Plotový systémový sloupek výška 3,0m, průřezu 60x60 mm, povrchová úprava Pz </t>
  </si>
  <si>
    <t>-1928618232</t>
  </si>
  <si>
    <t>553422D5</t>
  </si>
  <si>
    <t>VÍČKO 60 X 60 MM ČERNÉ</t>
  </si>
  <si>
    <t>1278919670</t>
  </si>
  <si>
    <t>348171149</t>
  </si>
  <si>
    <t>Montáž panelového svařovaného oplocení výšky přes 2,0 do 2,5 m</t>
  </si>
  <si>
    <t>-1776463659</t>
  </si>
  <si>
    <t>"dle půdorysu - nový stav</t>
  </si>
  <si>
    <t>6,80+2,53*28+1,31+5,18+2,53*2+2,13+1,11</t>
  </si>
  <si>
    <t>553424D2</t>
  </si>
  <si>
    <t>plotový panel svařovaný v 2,0-2,5m š do 2,5m průměru drátu 5mm oka 50x200mm s horizontálním prolisem povrchová úprava PZ</t>
  </si>
  <si>
    <t>-2119413691</t>
  </si>
  <si>
    <t>3+29+2+3</t>
  </si>
  <si>
    <t>915491211</t>
  </si>
  <si>
    <t>Osazení vodícího proužku z betonových desek do betonového lože tl do 100 mm š proužku 250 mm</t>
  </si>
  <si>
    <t>-2117140707</t>
  </si>
  <si>
    <t>"viz vzorový řez v.č. D.1.1-106 ( 2-str.přídlažba)</t>
  </si>
  <si>
    <t>(6,80+2,53+2,13+1,11+2,53)*2</t>
  </si>
  <si>
    <t>"viz vzorový řez v.č. D.1.1-106 ( 1-str.přídlažba)</t>
  </si>
  <si>
    <t>1,31+2,53*28 +5,18</t>
  </si>
  <si>
    <t>272451D7</t>
  </si>
  <si>
    <t>Betonová silniční přídlažba vel. 400x200x80mm přírodní</t>
  </si>
  <si>
    <t>660828000</t>
  </si>
  <si>
    <t>"107,53/0,40 to je 270 ks" 270</t>
  </si>
  <si>
    <t>270*1,02 'Přepočtené koeficientem množství</t>
  </si>
  <si>
    <t>916231212</t>
  </si>
  <si>
    <t>Osazení chodníkového obrubníku betonového stojatého bez boční opěry do lože z betonu prostého</t>
  </si>
  <si>
    <t>-683840486</t>
  </si>
  <si>
    <t>6,80+2,53+2,13+1,11+2,53</t>
  </si>
  <si>
    <t>916231213</t>
  </si>
  <si>
    <t>Osazení chodníkového obrubníku betonového stojatého s boční opěrou do lože z betonu prostého</t>
  </si>
  <si>
    <t>409222913</t>
  </si>
  <si>
    <t>31</t>
  </si>
  <si>
    <t>59217016</t>
  </si>
  <si>
    <t>obrubník betonový chodníkový 1000x80x250mm</t>
  </si>
  <si>
    <t>1208399961</t>
  </si>
  <si>
    <t>"(15,10+77,33) to je celkem " 93</t>
  </si>
  <si>
    <t>916991121</t>
  </si>
  <si>
    <t>Lože pod obrubníky, krajníky nebo obruby z dlažebních kostek z betonu prostého</t>
  </si>
  <si>
    <t>-939531190</t>
  </si>
  <si>
    <t>"pod přídlažby - dopočet ( předpoklad nerovnosti podkladu )</t>
  </si>
  <si>
    <t>107,53*0,20 *0,05</t>
  </si>
  <si>
    <t>33</t>
  </si>
  <si>
    <t>919732211</t>
  </si>
  <si>
    <t>Styčná spára napojení nového živičného povrchu na stávající za tepla š 15 mm hl 25 mm s prořezáním</t>
  </si>
  <si>
    <t>1632944317</t>
  </si>
  <si>
    <t>34</t>
  </si>
  <si>
    <t>966071711</t>
  </si>
  <si>
    <t>Bourání sloupků a vzpěr plotových ocelových do 2,5 m zabetonovaných</t>
  </si>
  <si>
    <t>1793813329</t>
  </si>
  <si>
    <t>"ostatní oplocení - viz půdorys</t>
  </si>
  <si>
    <t>(19+2+3)+3+2</t>
  </si>
  <si>
    <t>35</t>
  </si>
  <si>
    <t>"oplocení u posuv.brány" 3</t>
  </si>
  <si>
    <t>36</t>
  </si>
  <si>
    <t>-268774664</t>
  </si>
  <si>
    <t>6,80+72,765+5,05+4,655+3,84</t>
  </si>
  <si>
    <t>37</t>
  </si>
  <si>
    <t>38</t>
  </si>
  <si>
    <t>39</t>
  </si>
  <si>
    <t>5,04*5 'Přepočtené koeficientem množství</t>
  </si>
  <si>
    <t>40</t>
  </si>
  <si>
    <t>41</t>
  </si>
  <si>
    <t>1703 - D.1.1 - Architekt.-stavební řešení _ Oplocení - typ C</t>
  </si>
  <si>
    <t xml:space="preserve">    2 - Zakládání</t>
  </si>
  <si>
    <t xml:space="preserve">    5 - Komunikace pozemní</t>
  </si>
  <si>
    <t>133212011</t>
  </si>
  <si>
    <t>Hloubení šachet v hornině třídy těžitelnosti I, skupiny 3, plocha výkopu do 4 m2 ručně</t>
  </si>
  <si>
    <t>"v místě sloupků</t>
  </si>
  <si>
    <t>0,75*0,75*1,00 *2</t>
  </si>
  <si>
    <t>"odpočet kubatury stávajících patek cca</t>
  </si>
  <si>
    <t>-0,45*0,45*0,90*2</t>
  </si>
  <si>
    <t>0,76</t>
  </si>
  <si>
    <t>0,76*2,00</t>
  </si>
  <si>
    <t>-1975887764</t>
  </si>
  <si>
    <t>1,65*4*2</t>
  </si>
  <si>
    <t>1711867574</t>
  </si>
  <si>
    <t>1,65*1,65*2</t>
  </si>
  <si>
    <t>113107021</t>
  </si>
  <si>
    <t>Odstranění podkladu z kameniva drceného tl 100 mm při překopech ručně</t>
  </si>
  <si>
    <t>845369554</t>
  </si>
  <si>
    <t>1,00*1,00*2</t>
  </si>
  <si>
    <t>548698969</t>
  </si>
  <si>
    <t>2,00*0,19</t>
  </si>
  <si>
    <t>-1969868215</t>
  </si>
  <si>
    <t>0,38*5 'Přepočtené koeficientem množství</t>
  </si>
  <si>
    <t>396375007</t>
  </si>
  <si>
    <t>5,445*0,22</t>
  </si>
  <si>
    <t>970398755</t>
  </si>
  <si>
    <t>1,198*5 'Přepočtené koeficientem množství</t>
  </si>
  <si>
    <t>1631066834</t>
  </si>
  <si>
    <t>1598661427</t>
  </si>
  <si>
    <t>Zakládání</t>
  </si>
  <si>
    <t>275321511</t>
  </si>
  <si>
    <t>Základové patky ze ŽB bez zvýšených nároků na prostředí tř. C 25/30</t>
  </si>
  <si>
    <t>-698007200</t>
  </si>
  <si>
    <t>"přímo do výkopu</t>
  </si>
  <si>
    <t>(0,75*0,75*1,00*1,035) *2</t>
  </si>
  <si>
    <t>"krček</t>
  </si>
  <si>
    <t>0,30*0,30*0,20*2</t>
  </si>
  <si>
    <t>275351121</t>
  </si>
  <si>
    <t>Zřízení bednění základových patek</t>
  </si>
  <si>
    <t>560959294</t>
  </si>
  <si>
    <t>"pouze horní okraj</t>
  </si>
  <si>
    <t>(0,75*4*0,30) *2</t>
  </si>
  <si>
    <t>0,30*4*0,20*2</t>
  </si>
  <si>
    <t>275351122</t>
  </si>
  <si>
    <t>Odstranění bednění základových patek</t>
  </si>
  <si>
    <t>-1169848596</t>
  </si>
  <si>
    <t>275362021</t>
  </si>
  <si>
    <t>Výztuž základových patek svařovanými sítěmi Kari</t>
  </si>
  <si>
    <t>-179704267</t>
  </si>
  <si>
    <t>"síť 6/100/100mm</t>
  </si>
  <si>
    <t>(0,75*0,75 +(0,68*4*1,00))*1,15*4,335/1000 *2</t>
  </si>
  <si>
    <t>338171121</t>
  </si>
  <si>
    <t>Osazování sloupků a vzpěr plotových ocelových v do 2,60 m se zalitím MC</t>
  </si>
  <si>
    <t>"brána oplocení - osazení do beton. patek před betonáží " 2</t>
  </si>
  <si>
    <t>348101260</t>
  </si>
  <si>
    <t>Osazení vrat nebo vrátek k oplocení na ocelové sloupky do 15 m2</t>
  </si>
  <si>
    <t>2142640521</t>
  </si>
  <si>
    <t>553423D1</t>
  </si>
  <si>
    <t>brána plotová dvoukřídlá Pz  rozměru 5100x(2100-2300mm), výplň drátěný 3D panel, vč. sloupků, víček, kování a podružného materiálu</t>
  </si>
  <si>
    <t>soub</t>
  </si>
  <si>
    <t>-1918152181</t>
  </si>
  <si>
    <t>"přesná specifikace dle TZ a PD v.č. D.1.1-107"</t>
  </si>
  <si>
    <t>"oplocení - typ C" 1</t>
  </si>
  <si>
    <t>Komunikace pozemní</t>
  </si>
  <si>
    <t>566901131</t>
  </si>
  <si>
    <t>Vyspravení podkladu po překopech ing sítí plochy do 15 m2 štěrkodrtí tl. 100 mm</t>
  </si>
  <si>
    <t>-1296197462</t>
  </si>
  <si>
    <t>566901161</t>
  </si>
  <si>
    <t>Vyspravení podkladu po překopech ing sítí plochy do 15 m2 obalovaným kamenivem ACP (OK) tl. 100 mm</t>
  </si>
  <si>
    <t>2011989169</t>
  </si>
  <si>
    <t>573211112</t>
  </si>
  <si>
    <t>Postřik živičný spojovací z asfaltu v množství 0,70 kg/m2</t>
  </si>
  <si>
    <t>1045806876</t>
  </si>
  <si>
    <t>1884938084</t>
  </si>
  <si>
    <t>961044111</t>
  </si>
  <si>
    <t>Bourání základů z betonu prostého</t>
  </si>
  <si>
    <t>981180465</t>
  </si>
  <si>
    <t>"v místě sloupků cca</t>
  </si>
  <si>
    <t>0,45*0,45*0,90*2</t>
  </si>
  <si>
    <t>966073813</t>
  </si>
  <si>
    <t>Rozebrání vrat a vrátek k oplocení plochy do 20 m2</t>
  </si>
  <si>
    <t>-1941274225</t>
  </si>
  <si>
    <t>1,146*5 'Přepočtené koeficientem množství</t>
  </si>
  <si>
    <t>997013601</t>
  </si>
  <si>
    <t>Poplatek za uložení na skládce (skládkovné) stavebního odpadu betonového kód odpadu 17 01 01</t>
  </si>
  <si>
    <t>-500303736</t>
  </si>
  <si>
    <t>0,365*2,00</t>
  </si>
  <si>
    <t>1,146-0,73</t>
  </si>
  <si>
    <t>1704 - D.1.1 - Architekt.-stavební řešení _ Odbourání konstrukce rampy</t>
  </si>
  <si>
    <t>122251103</t>
  </si>
  <si>
    <t>Odkopávky a prokopávky nezapažené v hornině třídy těžitelnosti I, skupiny 3 objem do 100 m3 strojně</t>
  </si>
  <si>
    <t>"rampa po odstranění ŽB kcí po terén - s naložením</t>
  </si>
  <si>
    <t>18,035*3,93*((0,60+0,42)/2-0,25)</t>
  </si>
  <si>
    <t>131251103</t>
  </si>
  <si>
    <t>Hloubení jam nezapažených v hornině třídy těžitelnosti I, skupiny 3 objem do 100 m3 strojně</t>
  </si>
  <si>
    <t>-1045814120</t>
  </si>
  <si>
    <t>"rampa po odstranění ŽB kcí pod terén - s naložením</t>
  </si>
  <si>
    <t>18,035*3,93*0,45</t>
  </si>
  <si>
    <t>132212111</t>
  </si>
  <si>
    <t>Hloubení rýh š do 800 mm v soudržných horninách třídy těžitelnosti I, skupiny 3 ručně</t>
  </si>
  <si>
    <t>1066813358</t>
  </si>
  <si>
    <t>"v místě nového čela rampy od úrovně -0,45 pod terénem</t>
  </si>
  <si>
    <t>"průměrná úroveň terénu</t>
  </si>
  <si>
    <t>"(410,11+410,29)/2 to je 410,20</t>
  </si>
  <si>
    <t>"vlastní kubatura</t>
  </si>
  <si>
    <t>1,965*0,40*((410,20+410,11)/2-409,11-0,45)</t>
  </si>
  <si>
    <t>1,965*0,40*((410,20+410,29)/2-409,31-0,45)</t>
  </si>
  <si>
    <t>162211311</t>
  </si>
  <si>
    <t>Vodorovné přemístění výkopku z horniny třídy těžitelnosti I, skupiny 1 až 3 stavebním kolečkem do 10 m</t>
  </si>
  <si>
    <t>1764965848</t>
  </si>
  <si>
    <t>18,728+31,895+0,849</t>
  </si>
  <si>
    <t>51,472*2,00</t>
  </si>
  <si>
    <t>-2024459991</t>
  </si>
  <si>
    <t>"rampa po odstranění ŽB kcí a výkopu</t>
  </si>
  <si>
    <t>(18,035+0,40)*4,73</t>
  </si>
  <si>
    <t>"kolem rampy v místě bourání</t>
  </si>
  <si>
    <t>(18,535+0,50)*2+4,725+0,50*2*2</t>
  </si>
  <si>
    <t>(18,035*2+4,725+0,50*2)*0,50</t>
  </si>
  <si>
    <t>"pod živicí- sešikmený výkopu - viz řez</t>
  </si>
  <si>
    <t>(18,035*2+4,725+0,40*2)*0,40</t>
  </si>
  <si>
    <t>16,638*0,19</t>
  </si>
  <si>
    <t>3,161*5 'Přepočtené koeficientem množství</t>
  </si>
  <si>
    <t>20,898*0,22</t>
  </si>
  <si>
    <t>4,598*5 'Přepočtené koeficientem množství</t>
  </si>
  <si>
    <t>312321814</t>
  </si>
  <si>
    <t>Výplňová zeď ze ŽB pohledového tř. C 25/30 bez výztuže</t>
  </si>
  <si>
    <t>1674536541</t>
  </si>
  <si>
    <t>"nové čelo rampy</t>
  </si>
  <si>
    <t>1,965*0,40*(1,00+0,36)</t>
  </si>
  <si>
    <t>1,965*0,40*(1,36-0,20)</t>
  </si>
  <si>
    <t>"přípočet přímo do výkopu ze 2/3 cca</t>
  </si>
  <si>
    <t>1,981/3*2 *0,035</t>
  </si>
  <si>
    <t>312351311</t>
  </si>
  <si>
    <t>Zřízení jednostranného bednění výplňových nadzákladových zdí</t>
  </si>
  <si>
    <t>1351785362</t>
  </si>
  <si>
    <t>"nové čelo rampy - bednění nad základovou spárou (450mm pod terénem) s přesahem</t>
  </si>
  <si>
    <t>1,965*(1,00+0,36) + 1,965*0,40*(1,36-0,20)</t>
  </si>
  <si>
    <t>-1,965*((410,20+410,11)/2-409,11-0,45-0,15)</t>
  </si>
  <si>
    <t>-1,965*((410,20+410,29)/2-409,31-0,45-0,15)</t>
  </si>
  <si>
    <t>312351312</t>
  </si>
  <si>
    <t>Odstranění jednostranného bednění výplňových nadzákladových zdí</t>
  </si>
  <si>
    <t>1954472220</t>
  </si>
  <si>
    <t>312351911</t>
  </si>
  <si>
    <t>Příplatek k cenám bednění výplňových nadzákladových zdí za pohledový beton</t>
  </si>
  <si>
    <t>523838388</t>
  </si>
  <si>
    <t>312362021</t>
  </si>
  <si>
    <t>Výztuž výplňových zdí svařovanými sítěmi Kari</t>
  </si>
  <si>
    <t>-1097811289</t>
  </si>
  <si>
    <t>"síť 8/150/150mm</t>
  </si>
  <si>
    <t>"nové čelo rampy - oboustranně</t>
  </si>
  <si>
    <t>1,965*(1,00+0,36)*1,15*5,267/1000</t>
  </si>
  <si>
    <t>1,965*(1,36-0,20)*1,15*5,267/1000</t>
  </si>
  <si>
    <t>564760111</t>
  </si>
  <si>
    <t>Podklad z kameniva hrubého drceného vel. 16-32 mm tl 200 mm</t>
  </si>
  <si>
    <t>1211839695</t>
  </si>
  <si>
    <t>"v místě původní rampy</t>
  </si>
  <si>
    <t>18,035*4,73</t>
  </si>
  <si>
    <t>564952111</t>
  </si>
  <si>
    <t>Podklad z mechanicky zpevněného kameniva MZK tl 150 mm</t>
  </si>
  <si>
    <t>-1970125350</t>
  </si>
  <si>
    <t>"v místě původní rampy s přesahem</t>
  </si>
  <si>
    <t>(18,035+0,40)*(4,73+0,40*2)</t>
  </si>
  <si>
    <t>565145121</t>
  </si>
  <si>
    <t>Asfaltový beton vrstva podkladní ACP 16 (obalované kamenivo OKS) tl 60 mm š přes 3 m</t>
  </si>
  <si>
    <t>1763745255</t>
  </si>
  <si>
    <t>(18,035+0,50)*(4,73+0,50*2)</t>
  </si>
  <si>
    <t>573111114</t>
  </si>
  <si>
    <t>Postřik živičný infiltrační s posypem z asfaltu množství 2 kg/m2</t>
  </si>
  <si>
    <t>-267056943</t>
  </si>
  <si>
    <t>573231111</t>
  </si>
  <si>
    <t>Postřik živičný spojovací ze silniční emulze v množství 0,70 kg/m2</t>
  </si>
  <si>
    <t>1891949950</t>
  </si>
  <si>
    <t>577134121</t>
  </si>
  <si>
    <t>Asfaltový beton vrstva obrusná ACO 11 (ABS) tř. I tl 40 mm š přes 3 m z nemodifikovaného asfaltu</t>
  </si>
  <si>
    <t>-923405372</t>
  </si>
  <si>
    <t>-1619253914</t>
  </si>
  <si>
    <t>938908411</t>
  </si>
  <si>
    <t>Čištění vozovek splachováním vodou</t>
  </si>
  <si>
    <t>-86102039</t>
  </si>
  <si>
    <t>938909311</t>
  </si>
  <si>
    <t>Čištění vozovek metením strojně podkladu nebo krytu betonového nebo živičného</t>
  </si>
  <si>
    <t>1243712108</t>
  </si>
  <si>
    <t>961055111</t>
  </si>
  <si>
    <t>Bourání základů ze ŽB</t>
  </si>
  <si>
    <t>-957580569</t>
  </si>
  <si>
    <t>"základy bourané rampy</t>
  </si>
  <si>
    <t>18,035*0,40*(0,60+0,45)</t>
  </si>
  <si>
    <t>18,035*0,40*(0,42+0,45)</t>
  </si>
  <si>
    <t>3,93*0,40*(0,25+(0,80+0,65)/2)</t>
  </si>
  <si>
    <t>963051113</t>
  </si>
  <si>
    <t>Bourání ŽB stropů deskových tl přes 80 mm</t>
  </si>
  <si>
    <t>1561066329</t>
  </si>
  <si>
    <t>"horní deska - předpoklad 250mm</t>
  </si>
  <si>
    <t>(18,035-0,40+0,40)*(4,73-0,40*2)*0,25</t>
  </si>
  <si>
    <t>977211113</t>
  </si>
  <si>
    <t>Řezání stěnovou pilou ŽB kcí s výztuží průměru do 16 mm hl do 420 mm</t>
  </si>
  <si>
    <t>1430290981</t>
  </si>
  <si>
    <t>"základy rampy v místě oplocení</t>
  </si>
  <si>
    <t>1,05+0,87</t>
  </si>
  <si>
    <t>977312114</t>
  </si>
  <si>
    <t>Řezání stávajících betonových mazanin vyztužených hl do 200 mm</t>
  </si>
  <si>
    <t>1742668617</t>
  </si>
  <si>
    <t>"deska rampy v místě oplocení" 3,93</t>
  </si>
  <si>
    <t>985331215</t>
  </si>
  <si>
    <t>Dodatečné vlepování betonářské výztuže D 16 mm do chemické malty včetně vyvrtání otvoru</t>
  </si>
  <si>
    <t>-1043171054</t>
  </si>
  <si>
    <t>"nové čelo rampy - z obou stran co 250mm 2x</t>
  </si>
  <si>
    <t>0,15*2*6 +0,15*2*5</t>
  </si>
  <si>
    <t>13021015</t>
  </si>
  <si>
    <t>tyč ocelová žebírková jakost BSt 500S (10 505) výztuž do betonu D 16mm</t>
  </si>
  <si>
    <t>526979018</t>
  </si>
  <si>
    <t>(0,40*2*6 +0,40*2*5)*1,578*1,10/1000</t>
  </si>
  <si>
    <t>86,951*5 'Přepočtené koeficientem množství</t>
  </si>
  <si>
    <t>997013602</t>
  </si>
  <si>
    <t>Poplatek za uložení na skládce (skládkovné) stavebního odpadu železobetonového kód odpadu 17 01 01</t>
  </si>
  <si>
    <t>998012021</t>
  </si>
  <si>
    <t>Přesun hmot pro budovy monolitické v do 6 m</t>
  </si>
  <si>
    <t>1705 - Vedlejší rozpočtové náklady</t>
  </si>
  <si>
    <t>VRN - VRN</t>
  </si>
  <si>
    <t xml:space="preserve">    VRN11 - VEDLEJŠÍ NÁKLADY STAVBY</t>
  </si>
  <si>
    <t xml:space="preserve">    VRN91 - OSTATNÍ NÁKLADY STAVBY</t>
  </si>
  <si>
    <t>VRN</t>
  </si>
  <si>
    <t>VRN11</t>
  </si>
  <si>
    <t>VEDLEJŠÍ NÁKLADY STAVBY</t>
  </si>
  <si>
    <t>VRN11-01</t>
  </si>
  <si>
    <t>Náklady zhotovitele související se zajištěním provozů nutných pro provádění díla - zřízení zařízení staveniště, provoz vč.nákladů na energie a vodu, likvidace zařízení staveniště (2,4%)</t>
  </si>
  <si>
    <t>soubor</t>
  </si>
  <si>
    <t>1024</t>
  </si>
  <si>
    <t>-1581124464</t>
  </si>
  <si>
    <t>VRN91</t>
  </si>
  <si>
    <t>OSTATNÍ NÁKLADY STAVBY</t>
  </si>
  <si>
    <t>VRN91-01</t>
  </si>
  <si>
    <t>Náklady zhotovitele související se zajištěním a provedením kompletního díla dle PD a souvisejících dokladů - kompletační činnost (1,1%)</t>
  </si>
  <si>
    <t>53211627</t>
  </si>
  <si>
    <t>VRN91-82</t>
  </si>
  <si>
    <t>Geodetické práce - vytýčení stavby oprávněným geodetem - vnější objekty</t>
  </si>
  <si>
    <t>-327291627</t>
  </si>
  <si>
    <t>VRN91-98</t>
  </si>
  <si>
    <t>Provoz investora - ztížené podmínky realizace z důvodu trvalého provozu v těsné blízkosti staveniště (0,8%)</t>
  </si>
  <si>
    <t>485144561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</si>
</sst>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 wrapText="1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workbookViewId="0">
      <selection activeCell="E14" sqref="E14:AJ14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3" t="s">
        <v>14</v>
      </c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3"/>
      <c r="AQ5" s="23"/>
      <c r="AR5" s="21"/>
      <c r="BE5" s="280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85" t="s">
        <v>17</v>
      </c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3"/>
      <c r="AQ6" s="23"/>
      <c r="AR6" s="21"/>
      <c r="BE6" s="281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81"/>
      <c r="BS7" s="18" t="s">
        <v>6</v>
      </c>
    </row>
    <row r="8" spans="1:74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81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81"/>
      <c r="BS9" s="18" t="s">
        <v>6</v>
      </c>
    </row>
    <row r="10" spans="1:74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81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81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81"/>
      <c r="BS12" s="18" t="s">
        <v>6</v>
      </c>
    </row>
    <row r="13" spans="1:74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81"/>
      <c r="BS13" s="18" t="s">
        <v>6</v>
      </c>
    </row>
    <row r="14" spans="1:74" ht="12.75">
      <c r="B14" s="22"/>
      <c r="C14" s="23"/>
      <c r="D14" s="23"/>
      <c r="E14" s="286" t="s">
        <v>29</v>
      </c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81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81"/>
      <c r="BS15" s="18" t="s">
        <v>4</v>
      </c>
    </row>
    <row r="16" spans="1:74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31</v>
      </c>
      <c r="AO16" s="23"/>
      <c r="AP16" s="23"/>
      <c r="AQ16" s="23"/>
      <c r="AR16" s="21"/>
      <c r="BE16" s="281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81"/>
      <c r="BS17" s="18" t="s">
        <v>33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81"/>
      <c r="BS18" s="18" t="s">
        <v>6</v>
      </c>
    </row>
    <row r="19" spans="1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81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81"/>
      <c r="BS20" s="18" t="s">
        <v>33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81"/>
    </row>
    <row r="22" spans="1:71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81"/>
    </row>
    <row r="23" spans="1:71" s="1" customFormat="1" ht="16.5" customHeight="1">
      <c r="B23" s="22"/>
      <c r="C23" s="23"/>
      <c r="D23" s="23"/>
      <c r="E23" s="288" t="s">
        <v>1</v>
      </c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3"/>
      <c r="AP23" s="23"/>
      <c r="AQ23" s="23"/>
      <c r="AR23" s="21"/>
      <c r="BE23" s="281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81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81"/>
    </row>
    <row r="26" spans="1:71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89">
        <f>ROUND(AG94,2)</f>
        <v>0</v>
      </c>
      <c r="AL26" s="290"/>
      <c r="AM26" s="290"/>
      <c r="AN26" s="290"/>
      <c r="AO26" s="290"/>
      <c r="AP26" s="37"/>
      <c r="AQ26" s="37"/>
      <c r="AR26" s="40"/>
      <c r="BE26" s="281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81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91" t="s">
        <v>38</v>
      </c>
      <c r="M28" s="291"/>
      <c r="N28" s="291"/>
      <c r="O28" s="291"/>
      <c r="P28" s="291"/>
      <c r="Q28" s="37"/>
      <c r="R28" s="37"/>
      <c r="S28" s="37"/>
      <c r="T28" s="37"/>
      <c r="U28" s="37"/>
      <c r="V28" s="37"/>
      <c r="W28" s="291" t="s">
        <v>39</v>
      </c>
      <c r="X28" s="291"/>
      <c r="Y28" s="291"/>
      <c r="Z28" s="291"/>
      <c r="AA28" s="291"/>
      <c r="AB28" s="291"/>
      <c r="AC28" s="291"/>
      <c r="AD28" s="291"/>
      <c r="AE28" s="291"/>
      <c r="AF28" s="37"/>
      <c r="AG28" s="37"/>
      <c r="AH28" s="37"/>
      <c r="AI28" s="37"/>
      <c r="AJ28" s="37"/>
      <c r="AK28" s="291" t="s">
        <v>40</v>
      </c>
      <c r="AL28" s="291"/>
      <c r="AM28" s="291"/>
      <c r="AN28" s="291"/>
      <c r="AO28" s="291"/>
      <c r="AP28" s="37"/>
      <c r="AQ28" s="37"/>
      <c r="AR28" s="40"/>
      <c r="BE28" s="281"/>
    </row>
    <row r="29" spans="1:71" s="3" customFormat="1" ht="14.45" customHeight="1">
      <c r="B29" s="41"/>
      <c r="C29" s="42"/>
      <c r="D29" s="30" t="s">
        <v>41</v>
      </c>
      <c r="E29" s="42"/>
      <c r="F29" s="30" t="s">
        <v>42</v>
      </c>
      <c r="G29" s="42"/>
      <c r="H29" s="42"/>
      <c r="I29" s="42"/>
      <c r="J29" s="42"/>
      <c r="K29" s="42"/>
      <c r="L29" s="294">
        <v>0.21</v>
      </c>
      <c r="M29" s="293"/>
      <c r="N29" s="293"/>
      <c r="O29" s="293"/>
      <c r="P29" s="293"/>
      <c r="Q29" s="42"/>
      <c r="R29" s="42"/>
      <c r="S29" s="42"/>
      <c r="T29" s="42"/>
      <c r="U29" s="42"/>
      <c r="V29" s="42"/>
      <c r="W29" s="292">
        <f>ROUND(AZ94, 2)</f>
        <v>0</v>
      </c>
      <c r="X29" s="293"/>
      <c r="Y29" s="293"/>
      <c r="Z29" s="293"/>
      <c r="AA29" s="293"/>
      <c r="AB29" s="293"/>
      <c r="AC29" s="293"/>
      <c r="AD29" s="293"/>
      <c r="AE29" s="293"/>
      <c r="AF29" s="42"/>
      <c r="AG29" s="42"/>
      <c r="AH29" s="42"/>
      <c r="AI29" s="42"/>
      <c r="AJ29" s="42"/>
      <c r="AK29" s="292">
        <f>ROUND(AV94, 2)</f>
        <v>0</v>
      </c>
      <c r="AL29" s="293"/>
      <c r="AM29" s="293"/>
      <c r="AN29" s="293"/>
      <c r="AO29" s="293"/>
      <c r="AP29" s="42"/>
      <c r="AQ29" s="42"/>
      <c r="AR29" s="43"/>
      <c r="BE29" s="282"/>
    </row>
    <row r="30" spans="1:71" s="3" customFormat="1" ht="14.45" customHeight="1">
      <c r="B30" s="41"/>
      <c r="C30" s="42"/>
      <c r="D30" s="42"/>
      <c r="E30" s="42"/>
      <c r="F30" s="30" t="s">
        <v>43</v>
      </c>
      <c r="G30" s="42"/>
      <c r="H30" s="42"/>
      <c r="I30" s="42"/>
      <c r="J30" s="42"/>
      <c r="K30" s="42"/>
      <c r="L30" s="294">
        <v>0.15</v>
      </c>
      <c r="M30" s="293"/>
      <c r="N30" s="293"/>
      <c r="O30" s="293"/>
      <c r="P30" s="293"/>
      <c r="Q30" s="42"/>
      <c r="R30" s="42"/>
      <c r="S30" s="42"/>
      <c r="T30" s="42"/>
      <c r="U30" s="42"/>
      <c r="V30" s="42"/>
      <c r="W30" s="292">
        <f>ROUND(BA94, 2)</f>
        <v>0</v>
      </c>
      <c r="X30" s="293"/>
      <c r="Y30" s="293"/>
      <c r="Z30" s="293"/>
      <c r="AA30" s="293"/>
      <c r="AB30" s="293"/>
      <c r="AC30" s="293"/>
      <c r="AD30" s="293"/>
      <c r="AE30" s="293"/>
      <c r="AF30" s="42"/>
      <c r="AG30" s="42"/>
      <c r="AH30" s="42"/>
      <c r="AI30" s="42"/>
      <c r="AJ30" s="42"/>
      <c r="AK30" s="292">
        <f>ROUND(AW94, 2)</f>
        <v>0</v>
      </c>
      <c r="AL30" s="293"/>
      <c r="AM30" s="293"/>
      <c r="AN30" s="293"/>
      <c r="AO30" s="293"/>
      <c r="AP30" s="42"/>
      <c r="AQ30" s="42"/>
      <c r="AR30" s="43"/>
      <c r="BE30" s="282"/>
    </row>
    <row r="31" spans="1:71" s="3" customFormat="1" ht="14.45" hidden="1" customHeight="1">
      <c r="B31" s="41"/>
      <c r="C31" s="42"/>
      <c r="D31" s="42"/>
      <c r="E31" s="42"/>
      <c r="F31" s="30" t="s">
        <v>44</v>
      </c>
      <c r="G31" s="42"/>
      <c r="H31" s="42"/>
      <c r="I31" s="42"/>
      <c r="J31" s="42"/>
      <c r="K31" s="42"/>
      <c r="L31" s="294">
        <v>0.21</v>
      </c>
      <c r="M31" s="293"/>
      <c r="N31" s="293"/>
      <c r="O31" s="293"/>
      <c r="P31" s="293"/>
      <c r="Q31" s="42"/>
      <c r="R31" s="42"/>
      <c r="S31" s="42"/>
      <c r="T31" s="42"/>
      <c r="U31" s="42"/>
      <c r="V31" s="42"/>
      <c r="W31" s="292">
        <f>ROUND(BB94, 2)</f>
        <v>0</v>
      </c>
      <c r="X31" s="293"/>
      <c r="Y31" s="293"/>
      <c r="Z31" s="293"/>
      <c r="AA31" s="293"/>
      <c r="AB31" s="293"/>
      <c r="AC31" s="293"/>
      <c r="AD31" s="293"/>
      <c r="AE31" s="293"/>
      <c r="AF31" s="42"/>
      <c r="AG31" s="42"/>
      <c r="AH31" s="42"/>
      <c r="AI31" s="42"/>
      <c r="AJ31" s="42"/>
      <c r="AK31" s="292">
        <v>0</v>
      </c>
      <c r="AL31" s="293"/>
      <c r="AM31" s="293"/>
      <c r="AN31" s="293"/>
      <c r="AO31" s="293"/>
      <c r="AP31" s="42"/>
      <c r="AQ31" s="42"/>
      <c r="AR31" s="43"/>
      <c r="BE31" s="282"/>
    </row>
    <row r="32" spans="1:71" s="3" customFormat="1" ht="14.45" hidden="1" customHeight="1">
      <c r="B32" s="41"/>
      <c r="C32" s="42"/>
      <c r="D32" s="42"/>
      <c r="E32" s="42"/>
      <c r="F32" s="30" t="s">
        <v>45</v>
      </c>
      <c r="G32" s="42"/>
      <c r="H32" s="42"/>
      <c r="I32" s="42"/>
      <c r="J32" s="42"/>
      <c r="K32" s="42"/>
      <c r="L32" s="294">
        <v>0.15</v>
      </c>
      <c r="M32" s="293"/>
      <c r="N32" s="293"/>
      <c r="O32" s="293"/>
      <c r="P32" s="293"/>
      <c r="Q32" s="42"/>
      <c r="R32" s="42"/>
      <c r="S32" s="42"/>
      <c r="T32" s="42"/>
      <c r="U32" s="42"/>
      <c r="V32" s="42"/>
      <c r="W32" s="292">
        <f>ROUND(BC94, 2)</f>
        <v>0</v>
      </c>
      <c r="X32" s="293"/>
      <c r="Y32" s="293"/>
      <c r="Z32" s="293"/>
      <c r="AA32" s="293"/>
      <c r="AB32" s="293"/>
      <c r="AC32" s="293"/>
      <c r="AD32" s="293"/>
      <c r="AE32" s="293"/>
      <c r="AF32" s="42"/>
      <c r="AG32" s="42"/>
      <c r="AH32" s="42"/>
      <c r="AI32" s="42"/>
      <c r="AJ32" s="42"/>
      <c r="AK32" s="292">
        <v>0</v>
      </c>
      <c r="AL32" s="293"/>
      <c r="AM32" s="293"/>
      <c r="AN32" s="293"/>
      <c r="AO32" s="293"/>
      <c r="AP32" s="42"/>
      <c r="AQ32" s="42"/>
      <c r="AR32" s="43"/>
      <c r="BE32" s="282"/>
    </row>
    <row r="33" spans="1:57" s="3" customFormat="1" ht="14.45" hidden="1" customHeight="1">
      <c r="B33" s="41"/>
      <c r="C33" s="42"/>
      <c r="D33" s="42"/>
      <c r="E33" s="42"/>
      <c r="F33" s="30" t="s">
        <v>46</v>
      </c>
      <c r="G33" s="42"/>
      <c r="H33" s="42"/>
      <c r="I33" s="42"/>
      <c r="J33" s="42"/>
      <c r="K33" s="42"/>
      <c r="L33" s="294">
        <v>0</v>
      </c>
      <c r="M33" s="293"/>
      <c r="N33" s="293"/>
      <c r="O33" s="293"/>
      <c r="P33" s="293"/>
      <c r="Q33" s="42"/>
      <c r="R33" s="42"/>
      <c r="S33" s="42"/>
      <c r="T33" s="42"/>
      <c r="U33" s="42"/>
      <c r="V33" s="42"/>
      <c r="W33" s="292">
        <f>ROUND(BD94, 2)</f>
        <v>0</v>
      </c>
      <c r="X33" s="293"/>
      <c r="Y33" s="293"/>
      <c r="Z33" s="293"/>
      <c r="AA33" s="293"/>
      <c r="AB33" s="293"/>
      <c r="AC33" s="293"/>
      <c r="AD33" s="293"/>
      <c r="AE33" s="293"/>
      <c r="AF33" s="42"/>
      <c r="AG33" s="42"/>
      <c r="AH33" s="42"/>
      <c r="AI33" s="42"/>
      <c r="AJ33" s="42"/>
      <c r="AK33" s="292">
        <v>0</v>
      </c>
      <c r="AL33" s="293"/>
      <c r="AM33" s="293"/>
      <c r="AN33" s="293"/>
      <c r="AO33" s="293"/>
      <c r="AP33" s="42"/>
      <c r="AQ33" s="42"/>
      <c r="AR33" s="43"/>
      <c r="BE33" s="282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81"/>
    </row>
    <row r="35" spans="1:57" s="2" customFormat="1" ht="25.9" customHeight="1">
      <c r="A35" s="35"/>
      <c r="B35" s="36"/>
      <c r="C35" s="44"/>
      <c r="D35" s="45" t="s">
        <v>47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48</v>
      </c>
      <c r="U35" s="46"/>
      <c r="V35" s="46"/>
      <c r="W35" s="46"/>
      <c r="X35" s="298" t="s">
        <v>49</v>
      </c>
      <c r="Y35" s="296"/>
      <c r="Z35" s="296"/>
      <c r="AA35" s="296"/>
      <c r="AB35" s="296"/>
      <c r="AC35" s="46"/>
      <c r="AD35" s="46"/>
      <c r="AE35" s="46"/>
      <c r="AF35" s="46"/>
      <c r="AG35" s="46"/>
      <c r="AH35" s="46"/>
      <c r="AI35" s="46"/>
      <c r="AJ35" s="46"/>
      <c r="AK35" s="295">
        <f>SUM(AK26:AK33)</f>
        <v>0</v>
      </c>
      <c r="AL35" s="296"/>
      <c r="AM35" s="296"/>
      <c r="AN35" s="296"/>
      <c r="AO35" s="297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>
      <c r="B49" s="48"/>
      <c r="C49" s="49"/>
      <c r="D49" s="50" t="s">
        <v>50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51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52</v>
      </c>
      <c r="AI60" s="39"/>
      <c r="AJ60" s="39"/>
      <c r="AK60" s="39"/>
      <c r="AL60" s="39"/>
      <c r="AM60" s="53" t="s">
        <v>53</v>
      </c>
      <c r="AN60" s="39"/>
      <c r="AO60" s="39"/>
      <c r="AP60" s="37"/>
      <c r="AQ60" s="37"/>
      <c r="AR60" s="40"/>
      <c r="BE60" s="35"/>
    </row>
    <row r="61" spans="1:57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54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55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52</v>
      </c>
      <c r="AI75" s="39"/>
      <c r="AJ75" s="39"/>
      <c r="AK75" s="39"/>
      <c r="AL75" s="39"/>
      <c r="AM75" s="53" t="s">
        <v>53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5" customHeight="1">
      <c r="A82" s="35"/>
      <c r="B82" s="36"/>
      <c r="C82" s="24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2103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59" t="str">
        <f>K6</f>
        <v>Oprava oplocení Sběrného dvora v Mořkově</v>
      </c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64"/>
      <c r="AQ85" s="64"/>
      <c r="AR85" s="65"/>
    </row>
    <row r="86" spans="1:9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Mořkov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61" t="str">
        <f>IF(AN8= "","",AN8)</f>
        <v>17. 3. 2021</v>
      </c>
      <c r="AN87" s="261"/>
      <c r="AO87" s="37"/>
      <c r="AP87" s="37"/>
      <c r="AQ87" s="37"/>
      <c r="AR87" s="40"/>
      <c r="BE87" s="35"/>
    </row>
    <row r="88" spans="1:9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25.7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>Obec Mořkov, Horní 10, 742 72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262" t="str">
        <f>IF(E17="","",E17)</f>
        <v>PROJEKT STUDIO- Ing.Pavel KRÁTKÝ</v>
      </c>
      <c r="AN89" s="263"/>
      <c r="AO89" s="263"/>
      <c r="AP89" s="263"/>
      <c r="AQ89" s="37"/>
      <c r="AR89" s="40"/>
      <c r="AS89" s="264" t="s">
        <v>57</v>
      </c>
      <c r="AT89" s="265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34</v>
      </c>
      <c r="AJ90" s="37"/>
      <c r="AK90" s="37"/>
      <c r="AL90" s="37"/>
      <c r="AM90" s="262" t="str">
        <f>IF(E20="","",E20)</f>
        <v>Hořák</v>
      </c>
      <c r="AN90" s="263"/>
      <c r="AO90" s="263"/>
      <c r="AP90" s="263"/>
      <c r="AQ90" s="37"/>
      <c r="AR90" s="40"/>
      <c r="AS90" s="266"/>
      <c r="AT90" s="267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68"/>
      <c r="AT91" s="269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270" t="s">
        <v>58</v>
      </c>
      <c r="D92" s="271"/>
      <c r="E92" s="271"/>
      <c r="F92" s="271"/>
      <c r="G92" s="271"/>
      <c r="H92" s="74"/>
      <c r="I92" s="273" t="s">
        <v>59</v>
      </c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71"/>
      <c r="U92" s="271"/>
      <c r="V92" s="271"/>
      <c r="W92" s="271"/>
      <c r="X92" s="271"/>
      <c r="Y92" s="271"/>
      <c r="Z92" s="271"/>
      <c r="AA92" s="271"/>
      <c r="AB92" s="271"/>
      <c r="AC92" s="271"/>
      <c r="AD92" s="271"/>
      <c r="AE92" s="271"/>
      <c r="AF92" s="271"/>
      <c r="AG92" s="272" t="s">
        <v>60</v>
      </c>
      <c r="AH92" s="271"/>
      <c r="AI92" s="271"/>
      <c r="AJ92" s="271"/>
      <c r="AK92" s="271"/>
      <c r="AL92" s="271"/>
      <c r="AM92" s="271"/>
      <c r="AN92" s="273" t="s">
        <v>61</v>
      </c>
      <c r="AO92" s="271"/>
      <c r="AP92" s="274"/>
      <c r="AQ92" s="75" t="s">
        <v>62</v>
      </c>
      <c r="AR92" s="40"/>
      <c r="AS92" s="76" t="s">
        <v>63</v>
      </c>
      <c r="AT92" s="77" t="s">
        <v>64</v>
      </c>
      <c r="AU92" s="77" t="s">
        <v>65</v>
      </c>
      <c r="AV92" s="77" t="s">
        <v>66</v>
      </c>
      <c r="AW92" s="77" t="s">
        <v>67</v>
      </c>
      <c r="AX92" s="77" t="s">
        <v>68</v>
      </c>
      <c r="AY92" s="77" t="s">
        <v>69</v>
      </c>
      <c r="AZ92" s="77" t="s">
        <v>70</v>
      </c>
      <c r="BA92" s="77" t="s">
        <v>71</v>
      </c>
      <c r="BB92" s="77" t="s">
        <v>72</v>
      </c>
      <c r="BC92" s="77" t="s">
        <v>73</v>
      </c>
      <c r="BD92" s="78" t="s">
        <v>74</v>
      </c>
      <c r="BE92" s="35"/>
    </row>
    <row r="93" spans="1:91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50000000000003" customHeight="1">
      <c r="B94" s="82"/>
      <c r="C94" s="83" t="s">
        <v>75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78">
        <f>ROUND(SUM(AG95:AG99),2)</f>
        <v>0</v>
      </c>
      <c r="AH94" s="278"/>
      <c r="AI94" s="278"/>
      <c r="AJ94" s="278"/>
      <c r="AK94" s="278"/>
      <c r="AL94" s="278"/>
      <c r="AM94" s="278"/>
      <c r="AN94" s="279">
        <f t="shared" ref="AN94:AN99" si="0">SUM(AG94,AT94)</f>
        <v>0</v>
      </c>
      <c r="AO94" s="279"/>
      <c r="AP94" s="279"/>
      <c r="AQ94" s="86" t="s">
        <v>1</v>
      </c>
      <c r="AR94" s="87"/>
      <c r="AS94" s="88">
        <f>ROUND(SUM(AS95:AS99),2)</f>
        <v>0</v>
      </c>
      <c r="AT94" s="89">
        <f t="shared" ref="AT94:AT99" si="1">ROUND(SUM(AV94:AW94),2)</f>
        <v>0</v>
      </c>
      <c r="AU94" s="90">
        <f>ROUND(SUM(AU95:AU99),5)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ROUND(SUM(AZ95:AZ99),2)</f>
        <v>0</v>
      </c>
      <c r="BA94" s="89">
        <f>ROUND(SUM(BA95:BA99),2)</f>
        <v>0</v>
      </c>
      <c r="BB94" s="89">
        <f>ROUND(SUM(BB95:BB99),2)</f>
        <v>0</v>
      </c>
      <c r="BC94" s="89">
        <f>ROUND(SUM(BC95:BC99),2)</f>
        <v>0</v>
      </c>
      <c r="BD94" s="91">
        <f>ROUND(SUM(BD95:BD99),2)</f>
        <v>0</v>
      </c>
      <c r="BS94" s="92" t="s">
        <v>76</v>
      </c>
      <c r="BT94" s="92" t="s">
        <v>77</v>
      </c>
      <c r="BU94" s="93" t="s">
        <v>78</v>
      </c>
      <c r="BV94" s="92" t="s">
        <v>79</v>
      </c>
      <c r="BW94" s="92" t="s">
        <v>5</v>
      </c>
      <c r="BX94" s="92" t="s">
        <v>80</v>
      </c>
      <c r="CL94" s="92" t="s">
        <v>1</v>
      </c>
    </row>
    <row r="95" spans="1:91" s="7" customFormat="1" ht="24.75" customHeight="1">
      <c r="A95" s="94" t="s">
        <v>81</v>
      </c>
      <c r="B95" s="95"/>
      <c r="C95" s="96"/>
      <c r="D95" s="275" t="s">
        <v>82</v>
      </c>
      <c r="E95" s="275"/>
      <c r="F95" s="275"/>
      <c r="G95" s="275"/>
      <c r="H95" s="275"/>
      <c r="I95" s="97"/>
      <c r="J95" s="275" t="s">
        <v>83</v>
      </c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  <c r="Y95" s="275"/>
      <c r="Z95" s="275"/>
      <c r="AA95" s="275"/>
      <c r="AB95" s="275"/>
      <c r="AC95" s="275"/>
      <c r="AD95" s="275"/>
      <c r="AE95" s="275"/>
      <c r="AF95" s="275"/>
      <c r="AG95" s="276">
        <f>'1701 - D.1.1 - Architekt....'!J30</f>
        <v>0</v>
      </c>
      <c r="AH95" s="277"/>
      <c r="AI95" s="277"/>
      <c r="AJ95" s="277"/>
      <c r="AK95" s="277"/>
      <c r="AL95" s="277"/>
      <c r="AM95" s="277"/>
      <c r="AN95" s="276">
        <f t="shared" si="0"/>
        <v>0</v>
      </c>
      <c r="AO95" s="277"/>
      <c r="AP95" s="277"/>
      <c r="AQ95" s="98" t="s">
        <v>84</v>
      </c>
      <c r="AR95" s="99"/>
      <c r="AS95" s="100">
        <v>0</v>
      </c>
      <c r="AT95" s="101">
        <f t="shared" si="1"/>
        <v>0</v>
      </c>
      <c r="AU95" s="102">
        <f>'1701 - D.1.1 - Architekt....'!P126</f>
        <v>0</v>
      </c>
      <c r="AV95" s="101">
        <f>'1701 - D.1.1 - Architekt....'!J33</f>
        <v>0</v>
      </c>
      <c r="AW95" s="101">
        <f>'1701 - D.1.1 - Architekt....'!J34</f>
        <v>0</v>
      </c>
      <c r="AX95" s="101">
        <f>'1701 - D.1.1 - Architekt....'!J35</f>
        <v>0</v>
      </c>
      <c r="AY95" s="101">
        <f>'1701 - D.1.1 - Architekt....'!J36</f>
        <v>0</v>
      </c>
      <c r="AZ95" s="101">
        <f>'1701 - D.1.1 - Architekt....'!F33</f>
        <v>0</v>
      </c>
      <c r="BA95" s="101">
        <f>'1701 - D.1.1 - Architekt....'!F34</f>
        <v>0</v>
      </c>
      <c r="BB95" s="101">
        <f>'1701 - D.1.1 - Architekt....'!F35</f>
        <v>0</v>
      </c>
      <c r="BC95" s="101">
        <f>'1701 - D.1.1 - Architekt....'!F36</f>
        <v>0</v>
      </c>
      <c r="BD95" s="103">
        <f>'1701 - D.1.1 - Architekt....'!F37</f>
        <v>0</v>
      </c>
      <c r="BT95" s="104" t="s">
        <v>85</v>
      </c>
      <c r="BV95" s="104" t="s">
        <v>79</v>
      </c>
      <c r="BW95" s="104" t="s">
        <v>86</v>
      </c>
      <c r="BX95" s="104" t="s">
        <v>5</v>
      </c>
      <c r="CL95" s="104" t="s">
        <v>87</v>
      </c>
      <c r="CM95" s="104" t="s">
        <v>88</v>
      </c>
    </row>
    <row r="96" spans="1:91" s="7" customFormat="1" ht="24.75" customHeight="1">
      <c r="A96" s="94" t="s">
        <v>81</v>
      </c>
      <c r="B96" s="95"/>
      <c r="C96" s="96"/>
      <c r="D96" s="275" t="s">
        <v>89</v>
      </c>
      <c r="E96" s="275"/>
      <c r="F96" s="275"/>
      <c r="G96" s="275"/>
      <c r="H96" s="275"/>
      <c r="I96" s="97"/>
      <c r="J96" s="275" t="s">
        <v>90</v>
      </c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5"/>
      <c r="Z96" s="275"/>
      <c r="AA96" s="275"/>
      <c r="AB96" s="275"/>
      <c r="AC96" s="275"/>
      <c r="AD96" s="275"/>
      <c r="AE96" s="275"/>
      <c r="AF96" s="275"/>
      <c r="AG96" s="276">
        <f>'1702 - D.1.1 - Architekt....'!J30</f>
        <v>0</v>
      </c>
      <c r="AH96" s="277"/>
      <c r="AI96" s="277"/>
      <c r="AJ96" s="277"/>
      <c r="AK96" s="277"/>
      <c r="AL96" s="277"/>
      <c r="AM96" s="277"/>
      <c r="AN96" s="276">
        <f t="shared" si="0"/>
        <v>0</v>
      </c>
      <c r="AO96" s="277"/>
      <c r="AP96" s="277"/>
      <c r="AQ96" s="98" t="s">
        <v>84</v>
      </c>
      <c r="AR96" s="99"/>
      <c r="AS96" s="100">
        <v>0</v>
      </c>
      <c r="AT96" s="101">
        <f t="shared" si="1"/>
        <v>0</v>
      </c>
      <c r="AU96" s="102">
        <f>'1702 - D.1.1 - Architekt....'!P123</f>
        <v>0</v>
      </c>
      <c r="AV96" s="101">
        <f>'1702 - D.1.1 - Architekt....'!J33</f>
        <v>0</v>
      </c>
      <c r="AW96" s="101">
        <f>'1702 - D.1.1 - Architekt....'!J34</f>
        <v>0</v>
      </c>
      <c r="AX96" s="101">
        <f>'1702 - D.1.1 - Architekt....'!J35</f>
        <v>0</v>
      </c>
      <c r="AY96" s="101">
        <f>'1702 - D.1.1 - Architekt....'!J36</f>
        <v>0</v>
      </c>
      <c r="AZ96" s="101">
        <f>'1702 - D.1.1 - Architekt....'!F33</f>
        <v>0</v>
      </c>
      <c r="BA96" s="101">
        <f>'1702 - D.1.1 - Architekt....'!F34</f>
        <v>0</v>
      </c>
      <c r="BB96" s="101">
        <f>'1702 - D.1.1 - Architekt....'!F35</f>
        <v>0</v>
      </c>
      <c r="BC96" s="101">
        <f>'1702 - D.1.1 - Architekt....'!F36</f>
        <v>0</v>
      </c>
      <c r="BD96" s="103">
        <f>'1702 - D.1.1 - Architekt....'!F37</f>
        <v>0</v>
      </c>
      <c r="BT96" s="104" t="s">
        <v>85</v>
      </c>
      <c r="BV96" s="104" t="s">
        <v>79</v>
      </c>
      <c r="BW96" s="104" t="s">
        <v>91</v>
      </c>
      <c r="BX96" s="104" t="s">
        <v>5</v>
      </c>
      <c r="CL96" s="104" t="s">
        <v>87</v>
      </c>
      <c r="CM96" s="104" t="s">
        <v>88</v>
      </c>
    </row>
    <row r="97" spans="1:91" s="7" customFormat="1" ht="24.75" customHeight="1">
      <c r="A97" s="94" t="s">
        <v>81</v>
      </c>
      <c r="B97" s="95"/>
      <c r="C97" s="96"/>
      <c r="D97" s="275" t="s">
        <v>92</v>
      </c>
      <c r="E97" s="275"/>
      <c r="F97" s="275"/>
      <c r="G97" s="275"/>
      <c r="H97" s="275"/>
      <c r="I97" s="97"/>
      <c r="J97" s="275" t="s">
        <v>93</v>
      </c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275"/>
      <c r="V97" s="275"/>
      <c r="W97" s="275"/>
      <c r="X97" s="275"/>
      <c r="Y97" s="275"/>
      <c r="Z97" s="275"/>
      <c r="AA97" s="275"/>
      <c r="AB97" s="275"/>
      <c r="AC97" s="275"/>
      <c r="AD97" s="275"/>
      <c r="AE97" s="275"/>
      <c r="AF97" s="275"/>
      <c r="AG97" s="276">
        <f>'1703 - D.1.1 - Architekt....'!J30</f>
        <v>0</v>
      </c>
      <c r="AH97" s="277"/>
      <c r="AI97" s="277"/>
      <c r="AJ97" s="277"/>
      <c r="AK97" s="277"/>
      <c r="AL97" s="277"/>
      <c r="AM97" s="277"/>
      <c r="AN97" s="276">
        <f t="shared" si="0"/>
        <v>0</v>
      </c>
      <c r="AO97" s="277"/>
      <c r="AP97" s="277"/>
      <c r="AQ97" s="98" t="s">
        <v>84</v>
      </c>
      <c r="AR97" s="99"/>
      <c r="AS97" s="100">
        <v>0</v>
      </c>
      <c r="AT97" s="101">
        <f t="shared" si="1"/>
        <v>0</v>
      </c>
      <c r="AU97" s="102">
        <f>'1703 - D.1.1 - Architekt....'!P125</f>
        <v>0</v>
      </c>
      <c r="AV97" s="101">
        <f>'1703 - D.1.1 - Architekt....'!J33</f>
        <v>0</v>
      </c>
      <c r="AW97" s="101">
        <f>'1703 - D.1.1 - Architekt....'!J34</f>
        <v>0</v>
      </c>
      <c r="AX97" s="101">
        <f>'1703 - D.1.1 - Architekt....'!J35</f>
        <v>0</v>
      </c>
      <c r="AY97" s="101">
        <f>'1703 - D.1.1 - Architekt....'!J36</f>
        <v>0</v>
      </c>
      <c r="AZ97" s="101">
        <f>'1703 - D.1.1 - Architekt....'!F33</f>
        <v>0</v>
      </c>
      <c r="BA97" s="101">
        <f>'1703 - D.1.1 - Architekt....'!F34</f>
        <v>0</v>
      </c>
      <c r="BB97" s="101">
        <f>'1703 - D.1.1 - Architekt....'!F35</f>
        <v>0</v>
      </c>
      <c r="BC97" s="101">
        <f>'1703 - D.1.1 - Architekt....'!F36</f>
        <v>0</v>
      </c>
      <c r="BD97" s="103">
        <f>'1703 - D.1.1 - Architekt....'!F37</f>
        <v>0</v>
      </c>
      <c r="BT97" s="104" t="s">
        <v>85</v>
      </c>
      <c r="BV97" s="104" t="s">
        <v>79</v>
      </c>
      <c r="BW97" s="104" t="s">
        <v>94</v>
      </c>
      <c r="BX97" s="104" t="s">
        <v>5</v>
      </c>
      <c r="CL97" s="104" t="s">
        <v>87</v>
      </c>
      <c r="CM97" s="104" t="s">
        <v>88</v>
      </c>
    </row>
    <row r="98" spans="1:91" s="7" customFormat="1" ht="30" customHeight="1">
      <c r="A98" s="94" t="s">
        <v>81</v>
      </c>
      <c r="B98" s="95"/>
      <c r="C98" s="96"/>
      <c r="D98" s="275" t="s">
        <v>95</v>
      </c>
      <c r="E98" s="275"/>
      <c r="F98" s="275"/>
      <c r="G98" s="275"/>
      <c r="H98" s="275"/>
      <c r="I98" s="97"/>
      <c r="J98" s="275" t="s">
        <v>96</v>
      </c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276">
        <f>'1704 - D.1.1 - Architekt....'!J30</f>
        <v>0</v>
      </c>
      <c r="AH98" s="277"/>
      <c r="AI98" s="277"/>
      <c r="AJ98" s="277"/>
      <c r="AK98" s="277"/>
      <c r="AL98" s="277"/>
      <c r="AM98" s="277"/>
      <c r="AN98" s="276">
        <f t="shared" si="0"/>
        <v>0</v>
      </c>
      <c r="AO98" s="277"/>
      <c r="AP98" s="277"/>
      <c r="AQ98" s="98" t="s">
        <v>84</v>
      </c>
      <c r="AR98" s="99"/>
      <c r="AS98" s="100">
        <v>0</v>
      </c>
      <c r="AT98" s="101">
        <f t="shared" si="1"/>
        <v>0</v>
      </c>
      <c r="AU98" s="102">
        <f>'1704 - D.1.1 - Architekt....'!P124</f>
        <v>0</v>
      </c>
      <c r="AV98" s="101">
        <f>'1704 - D.1.1 - Architekt....'!J33</f>
        <v>0</v>
      </c>
      <c r="AW98" s="101">
        <f>'1704 - D.1.1 - Architekt....'!J34</f>
        <v>0</v>
      </c>
      <c r="AX98" s="101">
        <f>'1704 - D.1.1 - Architekt....'!J35</f>
        <v>0</v>
      </c>
      <c r="AY98" s="101">
        <f>'1704 - D.1.1 - Architekt....'!J36</f>
        <v>0</v>
      </c>
      <c r="AZ98" s="101">
        <f>'1704 - D.1.1 - Architekt....'!F33</f>
        <v>0</v>
      </c>
      <c r="BA98" s="101">
        <f>'1704 - D.1.1 - Architekt....'!F34</f>
        <v>0</v>
      </c>
      <c r="BB98" s="101">
        <f>'1704 - D.1.1 - Architekt....'!F35</f>
        <v>0</v>
      </c>
      <c r="BC98" s="101">
        <f>'1704 - D.1.1 - Architekt....'!F36</f>
        <v>0</v>
      </c>
      <c r="BD98" s="103">
        <f>'1704 - D.1.1 - Architekt....'!F37</f>
        <v>0</v>
      </c>
      <c r="BT98" s="104" t="s">
        <v>85</v>
      </c>
      <c r="BV98" s="104" t="s">
        <v>79</v>
      </c>
      <c r="BW98" s="104" t="s">
        <v>97</v>
      </c>
      <c r="BX98" s="104" t="s">
        <v>5</v>
      </c>
      <c r="CL98" s="104" t="s">
        <v>98</v>
      </c>
      <c r="CM98" s="104" t="s">
        <v>88</v>
      </c>
    </row>
    <row r="99" spans="1:91" s="7" customFormat="1" ht="33" customHeight="1">
      <c r="A99" s="94" t="s">
        <v>81</v>
      </c>
      <c r="B99" s="95"/>
      <c r="C99" s="96"/>
      <c r="D99" s="275" t="s">
        <v>99</v>
      </c>
      <c r="E99" s="275"/>
      <c r="F99" s="275"/>
      <c r="G99" s="275"/>
      <c r="H99" s="275"/>
      <c r="I99" s="97"/>
      <c r="J99" s="275" t="s">
        <v>100</v>
      </c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  <c r="AD99" s="275"/>
      <c r="AE99" s="275"/>
      <c r="AF99" s="275"/>
      <c r="AG99" s="276">
        <f>'1705 - Vedlejší rozpočtov...'!J30</f>
        <v>0</v>
      </c>
      <c r="AH99" s="277"/>
      <c r="AI99" s="277"/>
      <c r="AJ99" s="277"/>
      <c r="AK99" s="277"/>
      <c r="AL99" s="277"/>
      <c r="AM99" s="277"/>
      <c r="AN99" s="276">
        <f t="shared" si="0"/>
        <v>0</v>
      </c>
      <c r="AO99" s="277"/>
      <c r="AP99" s="277"/>
      <c r="AQ99" s="98" t="s">
        <v>101</v>
      </c>
      <c r="AR99" s="99"/>
      <c r="AS99" s="105">
        <v>0</v>
      </c>
      <c r="AT99" s="106">
        <f t="shared" si="1"/>
        <v>0</v>
      </c>
      <c r="AU99" s="107">
        <f>'1705 - Vedlejší rozpočtov...'!P119</f>
        <v>0</v>
      </c>
      <c r="AV99" s="106">
        <f>'1705 - Vedlejší rozpočtov...'!J33</f>
        <v>0</v>
      </c>
      <c r="AW99" s="106">
        <f>'1705 - Vedlejší rozpočtov...'!J34</f>
        <v>0</v>
      </c>
      <c r="AX99" s="106">
        <f>'1705 - Vedlejší rozpočtov...'!J35</f>
        <v>0</v>
      </c>
      <c r="AY99" s="106">
        <f>'1705 - Vedlejší rozpočtov...'!J36</f>
        <v>0</v>
      </c>
      <c r="AZ99" s="106">
        <f>'1705 - Vedlejší rozpočtov...'!F33</f>
        <v>0</v>
      </c>
      <c r="BA99" s="106">
        <f>'1705 - Vedlejší rozpočtov...'!F34</f>
        <v>0</v>
      </c>
      <c r="BB99" s="106">
        <f>'1705 - Vedlejší rozpočtov...'!F35</f>
        <v>0</v>
      </c>
      <c r="BC99" s="106">
        <f>'1705 - Vedlejší rozpočtov...'!F36</f>
        <v>0</v>
      </c>
      <c r="BD99" s="108">
        <f>'1705 - Vedlejší rozpočtov...'!F37</f>
        <v>0</v>
      </c>
      <c r="BT99" s="104" t="s">
        <v>85</v>
      </c>
      <c r="BV99" s="104" t="s">
        <v>79</v>
      </c>
      <c r="BW99" s="104" t="s">
        <v>102</v>
      </c>
      <c r="BX99" s="104" t="s">
        <v>5</v>
      </c>
      <c r="CL99" s="104" t="s">
        <v>1</v>
      </c>
      <c r="CM99" s="104" t="s">
        <v>88</v>
      </c>
    </row>
    <row r="100" spans="1:91" s="2" customFormat="1" ht="30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40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91" s="2" customFormat="1" ht="6.95" customHeight="1">
      <c r="A101" s="35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40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</sheetData>
  <sheetProtection algorithmName="SHA-512" hashValue="/594fojRsjxiuodj4PI9Bww0TkfIYCRyT0Fql0vUxZPbvaodkeHm4rpxls1dZ6zxIwC0wk/TUIpt9PoPGv/Frg==" saltValue="BCI/5BVpy4B1yzYae/oGNmchNEvAjEE11NpI5y9QUA+N00ha1I8IJ8hqn0oiNOn73Y/4gNBrZ+70KJfA24s2Nw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1701 - D.1.1 - Architekt....'!C2" display="/" xr:uid="{00000000-0004-0000-0000-000000000000}"/>
    <hyperlink ref="A96" location="'1702 - D.1.1 - Architekt....'!C2" display="/" xr:uid="{00000000-0004-0000-0000-000001000000}"/>
    <hyperlink ref="A97" location="'1703 - D.1.1 - Architekt....'!C2" display="/" xr:uid="{00000000-0004-0000-0000-000002000000}"/>
    <hyperlink ref="A98" location="'1704 - D.1.1 - Architekt....'!C2" display="/" xr:uid="{00000000-0004-0000-0000-000003000000}"/>
    <hyperlink ref="A99" location="'1705 - Vedlejší rozpočtov...'!C2" display="/" xr:uid="{00000000-0004-0000-0000-000004000000}"/>
  </hyperlinks>
  <pageMargins left="0.39370078740157483" right="0.39370078740157483" top="0.39370078740157483" bottom="0.39370078740157483" header="0" footer="0"/>
  <pageSetup paperSize="9" scale="75" fitToHeight="100" orientation="portrait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23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86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88</v>
      </c>
    </row>
    <row r="4" spans="1:46" s="1" customFormat="1" ht="24.95" customHeight="1">
      <c r="B4" s="21"/>
      <c r="D4" s="111" t="s">
        <v>103</v>
      </c>
      <c r="L4" s="21"/>
      <c r="M4" s="112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3" t="s">
        <v>16</v>
      </c>
      <c r="L6" s="21"/>
    </row>
    <row r="7" spans="1:46" s="1" customFormat="1" ht="16.5" customHeight="1">
      <c r="B7" s="21"/>
      <c r="E7" s="300" t="str">
        <f>'Rekapitulace stavby'!K6</f>
        <v>Oprava oplocení Sběrného dvora v Mořkově</v>
      </c>
      <c r="F7" s="301"/>
      <c r="G7" s="301"/>
      <c r="H7" s="301"/>
      <c r="L7" s="21"/>
    </row>
    <row r="8" spans="1:46" s="2" customFormat="1" ht="12" customHeight="1">
      <c r="A8" s="35"/>
      <c r="B8" s="40"/>
      <c r="C8" s="35"/>
      <c r="D8" s="113" t="s">
        <v>104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30" customHeight="1">
      <c r="A9" s="35"/>
      <c r="B9" s="40"/>
      <c r="C9" s="35"/>
      <c r="D9" s="35"/>
      <c r="E9" s="302" t="s">
        <v>105</v>
      </c>
      <c r="F9" s="303"/>
      <c r="G9" s="303"/>
      <c r="H9" s="30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3" t="s">
        <v>18</v>
      </c>
      <c r="E11" s="35"/>
      <c r="F11" s="114" t="s">
        <v>87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17. 3. 2021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4" t="str">
        <f>'Rekapitulace stavby'!E14</f>
        <v>Vyplň údaj</v>
      </c>
      <c r="F18" s="305"/>
      <c r="G18" s="305"/>
      <c r="H18" s="305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31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32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34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35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36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6" t="s">
        <v>1</v>
      </c>
      <c r="F27" s="306"/>
      <c r="G27" s="306"/>
      <c r="H27" s="30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37</v>
      </c>
      <c r="E30" s="35"/>
      <c r="F30" s="35"/>
      <c r="G30" s="35"/>
      <c r="H30" s="35"/>
      <c r="I30" s="35"/>
      <c r="J30" s="121">
        <f>ROUND(J126,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39</v>
      </c>
      <c r="G32" s="35"/>
      <c r="H32" s="35"/>
      <c r="I32" s="122" t="s">
        <v>38</v>
      </c>
      <c r="J32" s="122" t="s">
        <v>40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41</v>
      </c>
      <c r="E33" s="113" t="s">
        <v>42</v>
      </c>
      <c r="F33" s="124">
        <f>ROUND((SUM(BE126:BE222)),  2)</f>
        <v>0</v>
      </c>
      <c r="G33" s="35"/>
      <c r="H33" s="35"/>
      <c r="I33" s="125">
        <v>0.21</v>
      </c>
      <c r="J33" s="124">
        <f>ROUND(((SUM(BE126:BE222))*I33),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43</v>
      </c>
      <c r="F34" s="124">
        <f>ROUND((SUM(BF126:BF222)),  2)</f>
        <v>0</v>
      </c>
      <c r="G34" s="35"/>
      <c r="H34" s="35"/>
      <c r="I34" s="125">
        <v>0.15</v>
      </c>
      <c r="J34" s="124">
        <f>ROUND(((SUM(BF126:BF222))*I34),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3" t="s">
        <v>44</v>
      </c>
      <c r="F35" s="124">
        <f>ROUND((SUM(BG126:BG222)),  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3" t="s">
        <v>45</v>
      </c>
      <c r="F36" s="124">
        <f>ROUND((SUM(BH126:BH222)),  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3" t="s">
        <v>46</v>
      </c>
      <c r="F37" s="124">
        <f>ROUND((SUM(BI126:BI222)),  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47</v>
      </c>
      <c r="E39" s="128"/>
      <c r="F39" s="128"/>
      <c r="G39" s="129" t="s">
        <v>48</v>
      </c>
      <c r="H39" s="130" t="s">
        <v>49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3" t="s">
        <v>50</v>
      </c>
      <c r="E50" s="134"/>
      <c r="F50" s="134"/>
      <c r="G50" s="133" t="s">
        <v>51</v>
      </c>
      <c r="H50" s="134"/>
      <c r="I50" s="134"/>
      <c r="J50" s="134"/>
      <c r="K50" s="134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35" t="s">
        <v>52</v>
      </c>
      <c r="E61" s="136"/>
      <c r="F61" s="137" t="s">
        <v>53</v>
      </c>
      <c r="G61" s="135" t="s">
        <v>52</v>
      </c>
      <c r="H61" s="136"/>
      <c r="I61" s="136"/>
      <c r="J61" s="138" t="s">
        <v>53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3" t="s">
        <v>54</v>
      </c>
      <c r="E65" s="139"/>
      <c r="F65" s="139"/>
      <c r="G65" s="133" t="s">
        <v>55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35" t="s">
        <v>52</v>
      </c>
      <c r="E76" s="136"/>
      <c r="F76" s="137" t="s">
        <v>53</v>
      </c>
      <c r="G76" s="135" t="s">
        <v>52</v>
      </c>
      <c r="H76" s="136"/>
      <c r="I76" s="136"/>
      <c r="J76" s="138" t="s">
        <v>53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106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07" t="str">
        <f>E7</f>
        <v>Oprava oplocení Sběrného dvora v Mořkově</v>
      </c>
      <c r="F85" s="308"/>
      <c r="G85" s="308"/>
      <c r="H85" s="30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104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30" customHeight="1">
      <c r="A87" s="35"/>
      <c r="B87" s="36"/>
      <c r="C87" s="37"/>
      <c r="D87" s="37"/>
      <c r="E87" s="259" t="str">
        <f>E9</f>
        <v>1701 - D.1.1 - Architekt.-stavební řešení _ Oplocení - typ A</v>
      </c>
      <c r="F87" s="309"/>
      <c r="G87" s="309"/>
      <c r="H87" s="30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Mořkov</v>
      </c>
      <c r="G89" s="37"/>
      <c r="H89" s="37"/>
      <c r="I89" s="30" t="s">
        <v>22</v>
      </c>
      <c r="J89" s="67" t="str">
        <f>IF(J12="","",J12)</f>
        <v>17. 3. 2021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25.7" customHeight="1">
      <c r="A91" s="35"/>
      <c r="B91" s="36"/>
      <c r="C91" s="30" t="s">
        <v>24</v>
      </c>
      <c r="D91" s="37"/>
      <c r="E91" s="37"/>
      <c r="F91" s="28" t="str">
        <f>E15</f>
        <v>Obec Mořkov, Horní 10, 742 72</v>
      </c>
      <c r="G91" s="37"/>
      <c r="H91" s="37"/>
      <c r="I91" s="30" t="s">
        <v>30</v>
      </c>
      <c r="J91" s="33" t="str">
        <f>E21</f>
        <v>PROJEKT STUDIO- Ing.Pavel KRÁTKÝ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34</v>
      </c>
      <c r="J92" s="33" t="str">
        <f>E24</f>
        <v>Hořák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4" t="s">
        <v>107</v>
      </c>
      <c r="D94" s="145"/>
      <c r="E94" s="145"/>
      <c r="F94" s="145"/>
      <c r="G94" s="145"/>
      <c r="H94" s="145"/>
      <c r="I94" s="145"/>
      <c r="J94" s="146" t="s">
        <v>108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109</v>
      </c>
      <c r="D96" s="37"/>
      <c r="E96" s="37"/>
      <c r="F96" s="37"/>
      <c r="G96" s="37"/>
      <c r="H96" s="37"/>
      <c r="I96" s="37"/>
      <c r="J96" s="85">
        <f>J126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110</v>
      </c>
    </row>
    <row r="97" spans="1:31" s="9" customFormat="1" ht="24.95" customHeight="1">
      <c r="B97" s="148"/>
      <c r="C97" s="149"/>
      <c r="D97" s="150" t="s">
        <v>111</v>
      </c>
      <c r="E97" s="151"/>
      <c r="F97" s="151"/>
      <c r="G97" s="151"/>
      <c r="H97" s="151"/>
      <c r="I97" s="151"/>
      <c r="J97" s="152">
        <f>J127</f>
        <v>0</v>
      </c>
      <c r="K97" s="149"/>
      <c r="L97" s="153"/>
    </row>
    <row r="98" spans="1:31" s="10" customFormat="1" ht="19.899999999999999" customHeight="1">
      <c r="B98" s="154"/>
      <c r="C98" s="155"/>
      <c r="D98" s="156" t="s">
        <v>112</v>
      </c>
      <c r="E98" s="157"/>
      <c r="F98" s="157"/>
      <c r="G98" s="157"/>
      <c r="H98" s="157"/>
      <c r="I98" s="157"/>
      <c r="J98" s="158">
        <f>J128</f>
        <v>0</v>
      </c>
      <c r="K98" s="155"/>
      <c r="L98" s="159"/>
    </row>
    <row r="99" spans="1:31" s="10" customFormat="1" ht="19.899999999999999" customHeight="1">
      <c r="B99" s="154"/>
      <c r="C99" s="155"/>
      <c r="D99" s="156" t="s">
        <v>113</v>
      </c>
      <c r="E99" s="157"/>
      <c r="F99" s="157"/>
      <c r="G99" s="157"/>
      <c r="H99" s="157"/>
      <c r="I99" s="157"/>
      <c r="J99" s="158">
        <f>J156</f>
        <v>0</v>
      </c>
      <c r="K99" s="155"/>
      <c r="L99" s="159"/>
    </row>
    <row r="100" spans="1:31" s="10" customFormat="1" ht="19.899999999999999" customHeight="1">
      <c r="B100" s="154"/>
      <c r="C100" s="155"/>
      <c r="D100" s="156" t="s">
        <v>114</v>
      </c>
      <c r="E100" s="157"/>
      <c r="F100" s="157"/>
      <c r="G100" s="157"/>
      <c r="H100" s="157"/>
      <c r="I100" s="157"/>
      <c r="J100" s="158">
        <f>J175</f>
        <v>0</v>
      </c>
      <c r="K100" s="155"/>
      <c r="L100" s="159"/>
    </row>
    <row r="101" spans="1:31" s="10" customFormat="1" ht="19.899999999999999" customHeight="1">
      <c r="B101" s="154"/>
      <c r="C101" s="155"/>
      <c r="D101" s="156" t="s">
        <v>115</v>
      </c>
      <c r="E101" s="157"/>
      <c r="F101" s="157"/>
      <c r="G101" s="157"/>
      <c r="H101" s="157"/>
      <c r="I101" s="157"/>
      <c r="J101" s="158">
        <f>J181</f>
        <v>0</v>
      </c>
      <c r="K101" s="155"/>
      <c r="L101" s="159"/>
    </row>
    <row r="102" spans="1:31" s="9" customFormat="1" ht="24.95" customHeight="1">
      <c r="B102" s="148"/>
      <c r="C102" s="149"/>
      <c r="D102" s="150" t="s">
        <v>116</v>
      </c>
      <c r="E102" s="151"/>
      <c r="F102" s="151"/>
      <c r="G102" s="151"/>
      <c r="H102" s="151"/>
      <c r="I102" s="151"/>
      <c r="J102" s="152">
        <f>J183</f>
        <v>0</v>
      </c>
      <c r="K102" s="149"/>
      <c r="L102" s="153"/>
    </row>
    <row r="103" spans="1:31" s="10" customFormat="1" ht="19.899999999999999" customHeight="1">
      <c r="B103" s="154"/>
      <c r="C103" s="155"/>
      <c r="D103" s="156" t="s">
        <v>117</v>
      </c>
      <c r="E103" s="157"/>
      <c r="F103" s="157"/>
      <c r="G103" s="157"/>
      <c r="H103" s="157"/>
      <c r="I103" s="157"/>
      <c r="J103" s="158">
        <f>J184</f>
        <v>0</v>
      </c>
      <c r="K103" s="155"/>
      <c r="L103" s="159"/>
    </row>
    <row r="104" spans="1:31" s="10" customFormat="1" ht="19.899999999999999" customHeight="1">
      <c r="B104" s="154"/>
      <c r="C104" s="155"/>
      <c r="D104" s="156" t="s">
        <v>118</v>
      </c>
      <c r="E104" s="157"/>
      <c r="F104" s="157"/>
      <c r="G104" s="157"/>
      <c r="H104" s="157"/>
      <c r="I104" s="157"/>
      <c r="J104" s="158">
        <f>J188</f>
        <v>0</v>
      </c>
      <c r="K104" s="155"/>
      <c r="L104" s="159"/>
    </row>
    <row r="105" spans="1:31" s="10" customFormat="1" ht="19.899999999999999" customHeight="1">
      <c r="B105" s="154"/>
      <c r="C105" s="155"/>
      <c r="D105" s="156" t="s">
        <v>119</v>
      </c>
      <c r="E105" s="157"/>
      <c r="F105" s="157"/>
      <c r="G105" s="157"/>
      <c r="H105" s="157"/>
      <c r="I105" s="157"/>
      <c r="J105" s="158">
        <f>J193</f>
        <v>0</v>
      </c>
      <c r="K105" s="155"/>
      <c r="L105" s="159"/>
    </row>
    <row r="106" spans="1:31" s="10" customFormat="1" ht="19.899999999999999" customHeight="1">
      <c r="B106" s="154"/>
      <c r="C106" s="155"/>
      <c r="D106" s="156" t="s">
        <v>120</v>
      </c>
      <c r="E106" s="157"/>
      <c r="F106" s="157"/>
      <c r="G106" s="157"/>
      <c r="H106" s="157"/>
      <c r="I106" s="157"/>
      <c r="J106" s="158">
        <f>J209</f>
        <v>0</v>
      </c>
      <c r="K106" s="155"/>
      <c r="L106" s="159"/>
    </row>
    <row r="107" spans="1:31" s="2" customFormat="1" ht="21.7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6.95" customHeight="1">
      <c r="A112" s="35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3" s="2" customFormat="1" ht="24.95" customHeight="1">
      <c r="A113" s="35"/>
      <c r="B113" s="36"/>
      <c r="C113" s="24" t="s">
        <v>121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3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12" customHeight="1">
      <c r="A115" s="35"/>
      <c r="B115" s="36"/>
      <c r="C115" s="30" t="s">
        <v>16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2" customFormat="1" ht="16.5" customHeight="1">
      <c r="A116" s="35"/>
      <c r="B116" s="36"/>
      <c r="C116" s="37"/>
      <c r="D116" s="37"/>
      <c r="E116" s="307" t="str">
        <f>E7</f>
        <v>Oprava oplocení Sběrného dvora v Mořkově</v>
      </c>
      <c r="F116" s="308"/>
      <c r="G116" s="308"/>
      <c r="H116" s="308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2" customFormat="1" ht="12" customHeight="1">
      <c r="A117" s="35"/>
      <c r="B117" s="36"/>
      <c r="C117" s="30" t="s">
        <v>104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30" customHeight="1">
      <c r="A118" s="35"/>
      <c r="B118" s="36"/>
      <c r="C118" s="37"/>
      <c r="D118" s="37"/>
      <c r="E118" s="259" t="str">
        <f>E9</f>
        <v>1701 - D.1.1 - Architekt.-stavební řešení _ Oplocení - typ A</v>
      </c>
      <c r="F118" s="309"/>
      <c r="G118" s="309"/>
      <c r="H118" s="309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12" customHeight="1">
      <c r="A120" s="35"/>
      <c r="B120" s="36"/>
      <c r="C120" s="30" t="s">
        <v>20</v>
      </c>
      <c r="D120" s="37"/>
      <c r="E120" s="37"/>
      <c r="F120" s="28" t="str">
        <f>F12</f>
        <v>Mořkov</v>
      </c>
      <c r="G120" s="37"/>
      <c r="H120" s="37"/>
      <c r="I120" s="30" t="s">
        <v>22</v>
      </c>
      <c r="J120" s="67" t="str">
        <f>IF(J12="","",J12)</f>
        <v>17. 3. 2021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25.7" customHeight="1">
      <c r="A122" s="35"/>
      <c r="B122" s="36"/>
      <c r="C122" s="30" t="s">
        <v>24</v>
      </c>
      <c r="D122" s="37"/>
      <c r="E122" s="37"/>
      <c r="F122" s="28" t="str">
        <f>E15</f>
        <v>Obec Mořkov, Horní 10, 742 72</v>
      </c>
      <c r="G122" s="37"/>
      <c r="H122" s="37"/>
      <c r="I122" s="30" t="s">
        <v>30</v>
      </c>
      <c r="J122" s="33" t="str">
        <f>E21</f>
        <v>PROJEKT STUDIO- Ing.Pavel KRÁTKÝ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15.2" customHeight="1">
      <c r="A123" s="35"/>
      <c r="B123" s="36"/>
      <c r="C123" s="30" t="s">
        <v>28</v>
      </c>
      <c r="D123" s="37"/>
      <c r="E123" s="37"/>
      <c r="F123" s="28" t="str">
        <f>IF(E18="","",E18)</f>
        <v>Vyplň údaj</v>
      </c>
      <c r="G123" s="37"/>
      <c r="H123" s="37"/>
      <c r="I123" s="30" t="s">
        <v>34</v>
      </c>
      <c r="J123" s="33" t="str">
        <f>E24</f>
        <v>Hořák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11" customFormat="1" ht="29.25" customHeight="1">
      <c r="A125" s="160"/>
      <c r="B125" s="161"/>
      <c r="C125" s="162" t="s">
        <v>122</v>
      </c>
      <c r="D125" s="163" t="s">
        <v>62</v>
      </c>
      <c r="E125" s="163" t="s">
        <v>58</v>
      </c>
      <c r="F125" s="163" t="s">
        <v>59</v>
      </c>
      <c r="G125" s="163" t="s">
        <v>123</v>
      </c>
      <c r="H125" s="163" t="s">
        <v>124</v>
      </c>
      <c r="I125" s="163" t="s">
        <v>125</v>
      </c>
      <c r="J125" s="163" t="s">
        <v>108</v>
      </c>
      <c r="K125" s="164" t="s">
        <v>126</v>
      </c>
      <c r="L125" s="165"/>
      <c r="M125" s="76" t="s">
        <v>1</v>
      </c>
      <c r="N125" s="77" t="s">
        <v>41</v>
      </c>
      <c r="O125" s="77" t="s">
        <v>127</v>
      </c>
      <c r="P125" s="77" t="s">
        <v>128</v>
      </c>
      <c r="Q125" s="77" t="s">
        <v>129</v>
      </c>
      <c r="R125" s="77" t="s">
        <v>130</v>
      </c>
      <c r="S125" s="77" t="s">
        <v>131</v>
      </c>
      <c r="T125" s="78" t="s">
        <v>132</v>
      </c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</row>
    <row r="126" spans="1:63" s="2" customFormat="1" ht="22.9" customHeight="1">
      <c r="A126" s="35"/>
      <c r="B126" s="36"/>
      <c r="C126" s="83" t="s">
        <v>133</v>
      </c>
      <c r="D126" s="37"/>
      <c r="E126" s="37"/>
      <c r="F126" s="37"/>
      <c r="G126" s="37"/>
      <c r="H126" s="37"/>
      <c r="I126" s="37"/>
      <c r="J126" s="166">
        <f>BK126</f>
        <v>0</v>
      </c>
      <c r="K126" s="37"/>
      <c r="L126" s="40"/>
      <c r="M126" s="79"/>
      <c r="N126" s="167"/>
      <c r="O126" s="80"/>
      <c r="P126" s="168">
        <f>P127+P183</f>
        <v>0</v>
      </c>
      <c r="Q126" s="80"/>
      <c r="R126" s="168">
        <f>R127+R183</f>
        <v>7.1963576699999994</v>
      </c>
      <c r="S126" s="80"/>
      <c r="T126" s="169">
        <f>T127+T183</f>
        <v>0.64702360000000003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76</v>
      </c>
      <c r="AU126" s="18" t="s">
        <v>110</v>
      </c>
      <c r="BK126" s="170">
        <f>BK127+BK183</f>
        <v>0</v>
      </c>
    </row>
    <row r="127" spans="1:63" s="12" customFormat="1" ht="25.9" customHeight="1">
      <c r="B127" s="171"/>
      <c r="C127" s="172"/>
      <c r="D127" s="173" t="s">
        <v>76</v>
      </c>
      <c r="E127" s="174" t="s">
        <v>134</v>
      </c>
      <c r="F127" s="174" t="s">
        <v>135</v>
      </c>
      <c r="G127" s="172"/>
      <c r="H127" s="172"/>
      <c r="I127" s="175"/>
      <c r="J127" s="176">
        <f>BK127</f>
        <v>0</v>
      </c>
      <c r="K127" s="172"/>
      <c r="L127" s="177"/>
      <c r="M127" s="178"/>
      <c r="N127" s="179"/>
      <c r="O127" s="179"/>
      <c r="P127" s="180">
        <f>P128+P156+P175+P181</f>
        <v>0</v>
      </c>
      <c r="Q127" s="179"/>
      <c r="R127" s="180">
        <f>R128+R156+R175+R181</f>
        <v>4.9127429200000003</v>
      </c>
      <c r="S127" s="179"/>
      <c r="T127" s="181">
        <f>T128+T156+T175+T181</f>
        <v>0.64702360000000003</v>
      </c>
      <c r="AR127" s="182" t="s">
        <v>85</v>
      </c>
      <c r="AT127" s="183" t="s">
        <v>76</v>
      </c>
      <c r="AU127" s="183" t="s">
        <v>77</v>
      </c>
      <c r="AY127" s="182" t="s">
        <v>136</v>
      </c>
      <c r="BK127" s="184">
        <f>BK128+BK156+BK175+BK181</f>
        <v>0</v>
      </c>
    </row>
    <row r="128" spans="1:63" s="12" customFormat="1" ht="22.9" customHeight="1">
      <c r="B128" s="171"/>
      <c r="C128" s="172"/>
      <c r="D128" s="173" t="s">
        <v>76</v>
      </c>
      <c r="E128" s="185" t="s">
        <v>137</v>
      </c>
      <c r="F128" s="185" t="s">
        <v>138</v>
      </c>
      <c r="G128" s="172"/>
      <c r="H128" s="172"/>
      <c r="I128" s="175"/>
      <c r="J128" s="186">
        <f>BK128</f>
        <v>0</v>
      </c>
      <c r="K128" s="172"/>
      <c r="L128" s="177"/>
      <c r="M128" s="178"/>
      <c r="N128" s="179"/>
      <c r="O128" s="179"/>
      <c r="P128" s="180">
        <f>SUM(P129:P155)</f>
        <v>0</v>
      </c>
      <c r="Q128" s="179"/>
      <c r="R128" s="180">
        <f>SUM(R129:R155)</f>
        <v>4.8181445200000006</v>
      </c>
      <c r="S128" s="179"/>
      <c r="T128" s="181">
        <f>SUM(T129:T155)</f>
        <v>0</v>
      </c>
      <c r="AR128" s="182" t="s">
        <v>85</v>
      </c>
      <c r="AT128" s="183" t="s">
        <v>76</v>
      </c>
      <c r="AU128" s="183" t="s">
        <v>85</v>
      </c>
      <c r="AY128" s="182" t="s">
        <v>136</v>
      </c>
      <c r="BK128" s="184">
        <f>SUM(BK129:BK155)</f>
        <v>0</v>
      </c>
    </row>
    <row r="129" spans="1:65" s="2" customFormat="1" ht="24">
      <c r="A129" s="35"/>
      <c r="B129" s="36"/>
      <c r="C129" s="187" t="s">
        <v>85</v>
      </c>
      <c r="D129" s="187" t="s">
        <v>139</v>
      </c>
      <c r="E129" s="188" t="s">
        <v>140</v>
      </c>
      <c r="F129" s="189" t="s">
        <v>141</v>
      </c>
      <c r="G129" s="190" t="s">
        <v>142</v>
      </c>
      <c r="H129" s="191">
        <v>39</v>
      </c>
      <c r="I129" s="192"/>
      <c r="J129" s="193">
        <f>ROUND(I129*H129,2)</f>
        <v>0</v>
      </c>
      <c r="K129" s="189" t="s">
        <v>143</v>
      </c>
      <c r="L129" s="40"/>
      <c r="M129" s="194" t="s">
        <v>1</v>
      </c>
      <c r="N129" s="195" t="s">
        <v>42</v>
      </c>
      <c r="O129" s="72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8" t="s">
        <v>144</v>
      </c>
      <c r="AT129" s="198" t="s">
        <v>139</v>
      </c>
      <c r="AU129" s="198" t="s">
        <v>88</v>
      </c>
      <c r="AY129" s="18" t="s">
        <v>136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85</v>
      </c>
      <c r="BK129" s="199">
        <f>ROUND(I129*H129,2)</f>
        <v>0</v>
      </c>
      <c r="BL129" s="18" t="s">
        <v>144</v>
      </c>
      <c r="BM129" s="198" t="s">
        <v>145</v>
      </c>
    </row>
    <row r="130" spans="1:65" s="13" customFormat="1" ht="11.25">
      <c r="B130" s="200"/>
      <c r="C130" s="201"/>
      <c r="D130" s="202" t="s">
        <v>146</v>
      </c>
      <c r="E130" s="203" t="s">
        <v>1</v>
      </c>
      <c r="F130" s="204" t="s">
        <v>147</v>
      </c>
      <c r="G130" s="201"/>
      <c r="H130" s="205">
        <v>39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146</v>
      </c>
      <c r="AU130" s="211" t="s">
        <v>88</v>
      </c>
      <c r="AV130" s="13" t="s">
        <v>88</v>
      </c>
      <c r="AW130" s="13" t="s">
        <v>33</v>
      </c>
      <c r="AX130" s="13" t="s">
        <v>85</v>
      </c>
      <c r="AY130" s="211" t="s">
        <v>136</v>
      </c>
    </row>
    <row r="131" spans="1:65" s="2" customFormat="1" ht="24">
      <c r="A131" s="35"/>
      <c r="B131" s="36"/>
      <c r="C131" s="187" t="s">
        <v>88</v>
      </c>
      <c r="D131" s="187" t="s">
        <v>139</v>
      </c>
      <c r="E131" s="188" t="s">
        <v>148</v>
      </c>
      <c r="F131" s="189" t="s">
        <v>149</v>
      </c>
      <c r="G131" s="190" t="s">
        <v>142</v>
      </c>
      <c r="H131" s="191">
        <v>39</v>
      </c>
      <c r="I131" s="192"/>
      <c r="J131" s="193">
        <f>ROUND(I131*H131,2)</f>
        <v>0</v>
      </c>
      <c r="K131" s="189" t="s">
        <v>143</v>
      </c>
      <c r="L131" s="40"/>
      <c r="M131" s="194" t="s">
        <v>1</v>
      </c>
      <c r="N131" s="195" t="s">
        <v>42</v>
      </c>
      <c r="O131" s="72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8" t="s">
        <v>144</v>
      </c>
      <c r="AT131" s="198" t="s">
        <v>139</v>
      </c>
      <c r="AU131" s="198" t="s">
        <v>88</v>
      </c>
      <c r="AY131" s="18" t="s">
        <v>136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85</v>
      </c>
      <c r="BK131" s="199">
        <f>ROUND(I131*H131,2)</f>
        <v>0</v>
      </c>
      <c r="BL131" s="18" t="s">
        <v>144</v>
      </c>
      <c r="BM131" s="198" t="s">
        <v>150</v>
      </c>
    </row>
    <row r="132" spans="1:65" s="14" customFormat="1" ht="11.25">
      <c r="B132" s="212"/>
      <c r="C132" s="213"/>
      <c r="D132" s="202" t="s">
        <v>146</v>
      </c>
      <c r="E132" s="214" t="s">
        <v>1</v>
      </c>
      <c r="F132" s="215" t="s">
        <v>151</v>
      </c>
      <c r="G132" s="213"/>
      <c r="H132" s="214" t="s">
        <v>1</v>
      </c>
      <c r="I132" s="216"/>
      <c r="J132" s="213"/>
      <c r="K132" s="213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146</v>
      </c>
      <c r="AU132" s="221" t="s">
        <v>88</v>
      </c>
      <c r="AV132" s="14" t="s">
        <v>85</v>
      </c>
      <c r="AW132" s="14" t="s">
        <v>33</v>
      </c>
      <c r="AX132" s="14" t="s">
        <v>77</v>
      </c>
      <c r="AY132" s="221" t="s">
        <v>136</v>
      </c>
    </row>
    <row r="133" spans="1:65" s="13" customFormat="1" ht="11.25">
      <c r="B133" s="200"/>
      <c r="C133" s="201"/>
      <c r="D133" s="202" t="s">
        <v>146</v>
      </c>
      <c r="E133" s="203" t="s">
        <v>1</v>
      </c>
      <c r="F133" s="204" t="s">
        <v>152</v>
      </c>
      <c r="G133" s="201"/>
      <c r="H133" s="205">
        <v>39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146</v>
      </c>
      <c r="AU133" s="211" t="s">
        <v>88</v>
      </c>
      <c r="AV133" s="13" t="s">
        <v>88</v>
      </c>
      <c r="AW133" s="13" t="s">
        <v>33</v>
      </c>
      <c r="AX133" s="13" t="s">
        <v>85</v>
      </c>
      <c r="AY133" s="211" t="s">
        <v>136</v>
      </c>
    </row>
    <row r="134" spans="1:65" s="2" customFormat="1" ht="21.75" customHeight="1">
      <c r="A134" s="35"/>
      <c r="B134" s="36"/>
      <c r="C134" s="222" t="s">
        <v>137</v>
      </c>
      <c r="D134" s="222" t="s">
        <v>153</v>
      </c>
      <c r="E134" s="223" t="s">
        <v>154</v>
      </c>
      <c r="F134" s="224" t="s">
        <v>155</v>
      </c>
      <c r="G134" s="225" t="s">
        <v>156</v>
      </c>
      <c r="H134" s="226">
        <v>2083.0529999999999</v>
      </c>
      <c r="I134" s="227"/>
      <c r="J134" s="228">
        <f>ROUND(I134*H134,2)</f>
        <v>0</v>
      </c>
      <c r="K134" s="224" t="s">
        <v>1</v>
      </c>
      <c r="L134" s="229"/>
      <c r="M134" s="230" t="s">
        <v>1</v>
      </c>
      <c r="N134" s="231" t="s">
        <v>42</v>
      </c>
      <c r="O134" s="72"/>
      <c r="P134" s="196">
        <f>O134*H134</f>
        <v>0</v>
      </c>
      <c r="Q134" s="196">
        <v>1E-3</v>
      </c>
      <c r="R134" s="196">
        <f>Q134*H134</f>
        <v>2.083053</v>
      </c>
      <c r="S134" s="196">
        <v>0</v>
      </c>
      <c r="T134" s="19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157</v>
      </c>
      <c r="AT134" s="198" t="s">
        <v>153</v>
      </c>
      <c r="AU134" s="198" t="s">
        <v>88</v>
      </c>
      <c r="AY134" s="18" t="s">
        <v>136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85</v>
      </c>
      <c r="BK134" s="199">
        <f>ROUND(I134*H134,2)</f>
        <v>0</v>
      </c>
      <c r="BL134" s="18" t="s">
        <v>144</v>
      </c>
      <c r="BM134" s="198" t="s">
        <v>158</v>
      </c>
    </row>
    <row r="135" spans="1:65" s="14" customFormat="1" ht="11.25">
      <c r="B135" s="212"/>
      <c r="C135" s="213"/>
      <c r="D135" s="202" t="s">
        <v>146</v>
      </c>
      <c r="E135" s="214" t="s">
        <v>1</v>
      </c>
      <c r="F135" s="215" t="s">
        <v>151</v>
      </c>
      <c r="G135" s="213"/>
      <c r="H135" s="214" t="s">
        <v>1</v>
      </c>
      <c r="I135" s="216"/>
      <c r="J135" s="213"/>
      <c r="K135" s="213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146</v>
      </c>
      <c r="AU135" s="221" t="s">
        <v>88</v>
      </c>
      <c r="AV135" s="14" t="s">
        <v>85</v>
      </c>
      <c r="AW135" s="14" t="s">
        <v>33</v>
      </c>
      <c r="AX135" s="14" t="s">
        <v>77</v>
      </c>
      <c r="AY135" s="221" t="s">
        <v>136</v>
      </c>
    </row>
    <row r="136" spans="1:65" s="14" customFormat="1" ht="11.25">
      <c r="B136" s="212"/>
      <c r="C136" s="213"/>
      <c r="D136" s="202" t="s">
        <v>146</v>
      </c>
      <c r="E136" s="214" t="s">
        <v>1</v>
      </c>
      <c r="F136" s="215" t="s">
        <v>159</v>
      </c>
      <c r="G136" s="213"/>
      <c r="H136" s="214" t="s">
        <v>1</v>
      </c>
      <c r="I136" s="216"/>
      <c r="J136" s="213"/>
      <c r="K136" s="213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146</v>
      </c>
      <c r="AU136" s="221" t="s">
        <v>88</v>
      </c>
      <c r="AV136" s="14" t="s">
        <v>85</v>
      </c>
      <c r="AW136" s="14" t="s">
        <v>33</v>
      </c>
      <c r="AX136" s="14" t="s">
        <v>77</v>
      </c>
      <c r="AY136" s="221" t="s">
        <v>136</v>
      </c>
    </row>
    <row r="137" spans="1:65" s="14" customFormat="1" ht="11.25">
      <c r="B137" s="212"/>
      <c r="C137" s="213"/>
      <c r="D137" s="202" t="s">
        <v>146</v>
      </c>
      <c r="E137" s="214" t="s">
        <v>1</v>
      </c>
      <c r="F137" s="215" t="s">
        <v>160</v>
      </c>
      <c r="G137" s="213"/>
      <c r="H137" s="214" t="s">
        <v>1</v>
      </c>
      <c r="I137" s="216"/>
      <c r="J137" s="213"/>
      <c r="K137" s="213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146</v>
      </c>
      <c r="AU137" s="221" t="s">
        <v>88</v>
      </c>
      <c r="AV137" s="14" t="s">
        <v>85</v>
      </c>
      <c r="AW137" s="14" t="s">
        <v>33</v>
      </c>
      <c r="AX137" s="14" t="s">
        <v>77</v>
      </c>
      <c r="AY137" s="221" t="s">
        <v>136</v>
      </c>
    </row>
    <row r="138" spans="1:65" s="13" customFormat="1" ht="11.25">
      <c r="B138" s="200"/>
      <c r="C138" s="201"/>
      <c r="D138" s="202" t="s">
        <v>146</v>
      </c>
      <c r="E138" s="203" t="s">
        <v>1</v>
      </c>
      <c r="F138" s="204" t="s">
        <v>161</v>
      </c>
      <c r="G138" s="201"/>
      <c r="H138" s="205">
        <v>1633.97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146</v>
      </c>
      <c r="AU138" s="211" t="s">
        <v>88</v>
      </c>
      <c r="AV138" s="13" t="s">
        <v>88</v>
      </c>
      <c r="AW138" s="13" t="s">
        <v>33</v>
      </c>
      <c r="AX138" s="13" t="s">
        <v>77</v>
      </c>
      <c r="AY138" s="211" t="s">
        <v>136</v>
      </c>
    </row>
    <row r="139" spans="1:65" s="13" customFormat="1" ht="11.25">
      <c r="B139" s="200"/>
      <c r="C139" s="201"/>
      <c r="D139" s="202" t="s">
        <v>146</v>
      </c>
      <c r="E139" s="203" t="s">
        <v>1</v>
      </c>
      <c r="F139" s="204" t="s">
        <v>162</v>
      </c>
      <c r="G139" s="201"/>
      <c r="H139" s="205">
        <v>349.89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146</v>
      </c>
      <c r="AU139" s="211" t="s">
        <v>88</v>
      </c>
      <c r="AV139" s="13" t="s">
        <v>88</v>
      </c>
      <c r="AW139" s="13" t="s">
        <v>33</v>
      </c>
      <c r="AX139" s="13" t="s">
        <v>77</v>
      </c>
      <c r="AY139" s="211" t="s">
        <v>136</v>
      </c>
    </row>
    <row r="140" spans="1:65" s="15" customFormat="1" ht="11.25">
      <c r="B140" s="232"/>
      <c r="C140" s="233"/>
      <c r="D140" s="202" t="s">
        <v>146</v>
      </c>
      <c r="E140" s="234" t="s">
        <v>1</v>
      </c>
      <c r="F140" s="235" t="s">
        <v>163</v>
      </c>
      <c r="G140" s="233"/>
      <c r="H140" s="236">
        <v>1983.86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AT140" s="242" t="s">
        <v>146</v>
      </c>
      <c r="AU140" s="242" t="s">
        <v>88</v>
      </c>
      <c r="AV140" s="15" t="s">
        <v>137</v>
      </c>
      <c r="AW140" s="15" t="s">
        <v>33</v>
      </c>
      <c r="AX140" s="15" t="s">
        <v>77</v>
      </c>
      <c r="AY140" s="242" t="s">
        <v>136</v>
      </c>
    </row>
    <row r="141" spans="1:65" s="13" customFormat="1" ht="11.25">
      <c r="B141" s="200"/>
      <c r="C141" s="201"/>
      <c r="D141" s="202" t="s">
        <v>146</v>
      </c>
      <c r="E141" s="203" t="s">
        <v>1</v>
      </c>
      <c r="F141" s="204" t="s">
        <v>164</v>
      </c>
      <c r="G141" s="201"/>
      <c r="H141" s="205">
        <v>99.192999999999998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146</v>
      </c>
      <c r="AU141" s="211" t="s">
        <v>88</v>
      </c>
      <c r="AV141" s="13" t="s">
        <v>88</v>
      </c>
      <c r="AW141" s="13" t="s">
        <v>33</v>
      </c>
      <c r="AX141" s="13" t="s">
        <v>77</v>
      </c>
      <c r="AY141" s="211" t="s">
        <v>136</v>
      </c>
    </row>
    <row r="142" spans="1:65" s="16" customFormat="1" ht="11.25">
      <c r="B142" s="243"/>
      <c r="C142" s="244"/>
      <c r="D142" s="202" t="s">
        <v>146</v>
      </c>
      <c r="E142" s="245" t="s">
        <v>1</v>
      </c>
      <c r="F142" s="246" t="s">
        <v>165</v>
      </c>
      <c r="G142" s="244"/>
      <c r="H142" s="247">
        <v>2083.0529999999999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AT142" s="253" t="s">
        <v>146</v>
      </c>
      <c r="AU142" s="253" t="s">
        <v>88</v>
      </c>
      <c r="AV142" s="16" t="s">
        <v>144</v>
      </c>
      <c r="AW142" s="16" t="s">
        <v>33</v>
      </c>
      <c r="AX142" s="16" t="s">
        <v>85</v>
      </c>
      <c r="AY142" s="253" t="s">
        <v>136</v>
      </c>
    </row>
    <row r="143" spans="1:65" s="2" customFormat="1" ht="48">
      <c r="A143" s="35"/>
      <c r="B143" s="36"/>
      <c r="C143" s="187" t="s">
        <v>144</v>
      </c>
      <c r="D143" s="187" t="s">
        <v>139</v>
      </c>
      <c r="E143" s="188" t="s">
        <v>166</v>
      </c>
      <c r="F143" s="189" t="s">
        <v>167</v>
      </c>
      <c r="G143" s="190" t="s">
        <v>168</v>
      </c>
      <c r="H143" s="191">
        <v>5.9080000000000004</v>
      </c>
      <c r="I143" s="192"/>
      <c r="J143" s="193">
        <f>ROUND(I143*H143,2)</f>
        <v>0</v>
      </c>
      <c r="K143" s="189" t="s">
        <v>143</v>
      </c>
      <c r="L143" s="40"/>
      <c r="M143" s="194" t="s">
        <v>1</v>
      </c>
      <c r="N143" s="195" t="s">
        <v>42</v>
      </c>
      <c r="O143" s="72"/>
      <c r="P143" s="196">
        <f>O143*H143</f>
        <v>0</v>
      </c>
      <c r="Q143" s="196">
        <v>5.3240000000000003E-2</v>
      </c>
      <c r="R143" s="196">
        <f>Q143*H143</f>
        <v>0.31454192000000003</v>
      </c>
      <c r="S143" s="196">
        <v>0</v>
      </c>
      <c r="T143" s="19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8" t="s">
        <v>144</v>
      </c>
      <c r="AT143" s="198" t="s">
        <v>139</v>
      </c>
      <c r="AU143" s="198" t="s">
        <v>88</v>
      </c>
      <c r="AY143" s="18" t="s">
        <v>136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85</v>
      </c>
      <c r="BK143" s="199">
        <f>ROUND(I143*H143,2)</f>
        <v>0</v>
      </c>
      <c r="BL143" s="18" t="s">
        <v>144</v>
      </c>
      <c r="BM143" s="198" t="s">
        <v>169</v>
      </c>
    </row>
    <row r="144" spans="1:65" s="14" customFormat="1" ht="11.25">
      <c r="B144" s="212"/>
      <c r="C144" s="213"/>
      <c r="D144" s="202" t="s">
        <v>146</v>
      </c>
      <c r="E144" s="214" t="s">
        <v>1</v>
      </c>
      <c r="F144" s="215" t="s">
        <v>170</v>
      </c>
      <c r="G144" s="213"/>
      <c r="H144" s="214" t="s">
        <v>1</v>
      </c>
      <c r="I144" s="216"/>
      <c r="J144" s="213"/>
      <c r="K144" s="213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146</v>
      </c>
      <c r="AU144" s="221" t="s">
        <v>88</v>
      </c>
      <c r="AV144" s="14" t="s">
        <v>85</v>
      </c>
      <c r="AW144" s="14" t="s">
        <v>33</v>
      </c>
      <c r="AX144" s="14" t="s">
        <v>77</v>
      </c>
      <c r="AY144" s="221" t="s">
        <v>136</v>
      </c>
    </row>
    <row r="145" spans="1:65" s="14" customFormat="1" ht="11.25">
      <c r="B145" s="212"/>
      <c r="C145" s="213"/>
      <c r="D145" s="202" t="s">
        <v>146</v>
      </c>
      <c r="E145" s="214" t="s">
        <v>1</v>
      </c>
      <c r="F145" s="215" t="s">
        <v>171</v>
      </c>
      <c r="G145" s="213"/>
      <c r="H145" s="214" t="s">
        <v>1</v>
      </c>
      <c r="I145" s="216"/>
      <c r="J145" s="213"/>
      <c r="K145" s="213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146</v>
      </c>
      <c r="AU145" s="221" t="s">
        <v>88</v>
      </c>
      <c r="AV145" s="14" t="s">
        <v>85</v>
      </c>
      <c r="AW145" s="14" t="s">
        <v>33</v>
      </c>
      <c r="AX145" s="14" t="s">
        <v>77</v>
      </c>
      <c r="AY145" s="221" t="s">
        <v>136</v>
      </c>
    </row>
    <row r="146" spans="1:65" s="14" customFormat="1" ht="11.25">
      <c r="B146" s="212"/>
      <c r="C146" s="213"/>
      <c r="D146" s="202" t="s">
        <v>146</v>
      </c>
      <c r="E146" s="214" t="s">
        <v>1</v>
      </c>
      <c r="F146" s="215" t="s">
        <v>172</v>
      </c>
      <c r="G146" s="213"/>
      <c r="H146" s="214" t="s">
        <v>1</v>
      </c>
      <c r="I146" s="216"/>
      <c r="J146" s="213"/>
      <c r="K146" s="213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146</v>
      </c>
      <c r="AU146" s="221" t="s">
        <v>88</v>
      </c>
      <c r="AV146" s="14" t="s">
        <v>85</v>
      </c>
      <c r="AW146" s="14" t="s">
        <v>33</v>
      </c>
      <c r="AX146" s="14" t="s">
        <v>77</v>
      </c>
      <c r="AY146" s="221" t="s">
        <v>136</v>
      </c>
    </row>
    <row r="147" spans="1:65" s="13" customFormat="1" ht="11.25">
      <c r="B147" s="200"/>
      <c r="C147" s="201"/>
      <c r="D147" s="202" t="s">
        <v>146</v>
      </c>
      <c r="E147" s="203" t="s">
        <v>1</v>
      </c>
      <c r="F147" s="204" t="s">
        <v>173</v>
      </c>
      <c r="G147" s="201"/>
      <c r="H147" s="205">
        <v>5.9080000000000004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146</v>
      </c>
      <c r="AU147" s="211" t="s">
        <v>88</v>
      </c>
      <c r="AV147" s="13" t="s">
        <v>88</v>
      </c>
      <c r="AW147" s="13" t="s">
        <v>33</v>
      </c>
      <c r="AX147" s="13" t="s">
        <v>85</v>
      </c>
      <c r="AY147" s="211" t="s">
        <v>136</v>
      </c>
    </row>
    <row r="148" spans="1:65" s="2" customFormat="1" ht="24">
      <c r="A148" s="35"/>
      <c r="B148" s="36"/>
      <c r="C148" s="187" t="s">
        <v>174</v>
      </c>
      <c r="D148" s="187" t="s">
        <v>139</v>
      </c>
      <c r="E148" s="188" t="s">
        <v>175</v>
      </c>
      <c r="F148" s="189" t="s">
        <v>176</v>
      </c>
      <c r="G148" s="190" t="s">
        <v>177</v>
      </c>
      <c r="H148" s="191">
        <v>112</v>
      </c>
      <c r="I148" s="192"/>
      <c r="J148" s="193">
        <f>ROUND(I148*H148,2)</f>
        <v>0</v>
      </c>
      <c r="K148" s="189" t="s">
        <v>143</v>
      </c>
      <c r="L148" s="40"/>
      <c r="M148" s="194" t="s">
        <v>1</v>
      </c>
      <c r="N148" s="195" t="s">
        <v>42</v>
      </c>
      <c r="O148" s="72"/>
      <c r="P148" s="196">
        <f>O148*H148</f>
        <v>0</v>
      </c>
      <c r="Q148" s="196">
        <v>2.0000000000000001E-4</v>
      </c>
      <c r="R148" s="196">
        <f>Q148*H148</f>
        <v>2.24E-2</v>
      </c>
      <c r="S148" s="196">
        <v>0</v>
      </c>
      <c r="T148" s="19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8" t="s">
        <v>144</v>
      </c>
      <c r="AT148" s="198" t="s">
        <v>139</v>
      </c>
      <c r="AU148" s="198" t="s">
        <v>88</v>
      </c>
      <c r="AY148" s="18" t="s">
        <v>136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85</v>
      </c>
      <c r="BK148" s="199">
        <f>ROUND(I148*H148,2)</f>
        <v>0</v>
      </c>
      <c r="BL148" s="18" t="s">
        <v>144</v>
      </c>
      <c r="BM148" s="198" t="s">
        <v>178</v>
      </c>
    </row>
    <row r="149" spans="1:65" s="14" customFormat="1" ht="22.5">
      <c r="B149" s="212"/>
      <c r="C149" s="213"/>
      <c r="D149" s="202" t="s">
        <v>146</v>
      </c>
      <c r="E149" s="214" t="s">
        <v>1</v>
      </c>
      <c r="F149" s="215" t="s">
        <v>179</v>
      </c>
      <c r="G149" s="213"/>
      <c r="H149" s="214" t="s">
        <v>1</v>
      </c>
      <c r="I149" s="216"/>
      <c r="J149" s="213"/>
      <c r="K149" s="213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146</v>
      </c>
      <c r="AU149" s="221" t="s">
        <v>88</v>
      </c>
      <c r="AV149" s="14" t="s">
        <v>85</v>
      </c>
      <c r="AW149" s="14" t="s">
        <v>33</v>
      </c>
      <c r="AX149" s="14" t="s">
        <v>77</v>
      </c>
      <c r="AY149" s="221" t="s">
        <v>136</v>
      </c>
    </row>
    <row r="150" spans="1:65" s="14" customFormat="1" ht="11.25">
      <c r="B150" s="212"/>
      <c r="C150" s="213"/>
      <c r="D150" s="202" t="s">
        <v>146</v>
      </c>
      <c r="E150" s="214" t="s">
        <v>1</v>
      </c>
      <c r="F150" s="215" t="s">
        <v>180</v>
      </c>
      <c r="G150" s="213"/>
      <c r="H150" s="214" t="s">
        <v>1</v>
      </c>
      <c r="I150" s="216"/>
      <c r="J150" s="213"/>
      <c r="K150" s="213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146</v>
      </c>
      <c r="AU150" s="221" t="s">
        <v>88</v>
      </c>
      <c r="AV150" s="14" t="s">
        <v>85</v>
      </c>
      <c r="AW150" s="14" t="s">
        <v>33</v>
      </c>
      <c r="AX150" s="14" t="s">
        <v>77</v>
      </c>
      <c r="AY150" s="221" t="s">
        <v>136</v>
      </c>
    </row>
    <row r="151" spans="1:65" s="13" customFormat="1" ht="11.25">
      <c r="B151" s="200"/>
      <c r="C151" s="201"/>
      <c r="D151" s="202" t="s">
        <v>146</v>
      </c>
      <c r="E151" s="203" t="s">
        <v>1</v>
      </c>
      <c r="F151" s="204" t="s">
        <v>181</v>
      </c>
      <c r="G151" s="201"/>
      <c r="H151" s="205">
        <v>112</v>
      </c>
      <c r="I151" s="206"/>
      <c r="J151" s="201"/>
      <c r="K151" s="201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146</v>
      </c>
      <c r="AU151" s="211" t="s">
        <v>88</v>
      </c>
      <c r="AV151" s="13" t="s">
        <v>88</v>
      </c>
      <c r="AW151" s="13" t="s">
        <v>33</v>
      </c>
      <c r="AX151" s="13" t="s">
        <v>85</v>
      </c>
      <c r="AY151" s="211" t="s">
        <v>136</v>
      </c>
    </row>
    <row r="152" spans="1:65" s="2" customFormat="1" ht="36">
      <c r="A152" s="35"/>
      <c r="B152" s="36"/>
      <c r="C152" s="222" t="s">
        <v>182</v>
      </c>
      <c r="D152" s="222" t="s">
        <v>153</v>
      </c>
      <c r="E152" s="223" t="s">
        <v>183</v>
      </c>
      <c r="F152" s="224" t="s">
        <v>184</v>
      </c>
      <c r="G152" s="225" t="s">
        <v>168</v>
      </c>
      <c r="H152" s="226">
        <v>351.12</v>
      </c>
      <c r="I152" s="227"/>
      <c r="J152" s="228">
        <f>ROUND(I152*H152,2)</f>
        <v>0</v>
      </c>
      <c r="K152" s="224" t="s">
        <v>1</v>
      </c>
      <c r="L152" s="229"/>
      <c r="M152" s="230" t="s">
        <v>1</v>
      </c>
      <c r="N152" s="231" t="s">
        <v>42</v>
      </c>
      <c r="O152" s="72"/>
      <c r="P152" s="196">
        <f>O152*H152</f>
        <v>0</v>
      </c>
      <c r="Q152" s="196">
        <v>6.8300000000000001E-3</v>
      </c>
      <c r="R152" s="196">
        <f>Q152*H152</f>
        <v>2.3981496</v>
      </c>
      <c r="S152" s="196">
        <v>0</v>
      </c>
      <c r="T152" s="19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8" t="s">
        <v>157</v>
      </c>
      <c r="AT152" s="198" t="s">
        <v>153</v>
      </c>
      <c r="AU152" s="198" t="s">
        <v>88</v>
      </c>
      <c r="AY152" s="18" t="s">
        <v>136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85</v>
      </c>
      <c r="BK152" s="199">
        <f>ROUND(I152*H152,2)</f>
        <v>0</v>
      </c>
      <c r="BL152" s="18" t="s">
        <v>144</v>
      </c>
      <c r="BM152" s="198" t="s">
        <v>185</v>
      </c>
    </row>
    <row r="153" spans="1:65" s="14" customFormat="1" ht="11.25">
      <c r="B153" s="212"/>
      <c r="C153" s="213"/>
      <c r="D153" s="202" t="s">
        <v>146</v>
      </c>
      <c r="E153" s="214" t="s">
        <v>1</v>
      </c>
      <c r="F153" s="215" t="s">
        <v>151</v>
      </c>
      <c r="G153" s="213"/>
      <c r="H153" s="214" t="s">
        <v>1</v>
      </c>
      <c r="I153" s="216"/>
      <c r="J153" s="213"/>
      <c r="K153" s="213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146</v>
      </c>
      <c r="AU153" s="221" t="s">
        <v>88</v>
      </c>
      <c r="AV153" s="14" t="s">
        <v>85</v>
      </c>
      <c r="AW153" s="14" t="s">
        <v>33</v>
      </c>
      <c r="AX153" s="14" t="s">
        <v>77</v>
      </c>
      <c r="AY153" s="221" t="s">
        <v>136</v>
      </c>
    </row>
    <row r="154" spans="1:65" s="14" customFormat="1" ht="11.25">
      <c r="B154" s="212"/>
      <c r="C154" s="213"/>
      <c r="D154" s="202" t="s">
        <v>146</v>
      </c>
      <c r="E154" s="214" t="s">
        <v>1</v>
      </c>
      <c r="F154" s="215" t="s">
        <v>186</v>
      </c>
      <c r="G154" s="213"/>
      <c r="H154" s="214" t="s">
        <v>1</v>
      </c>
      <c r="I154" s="216"/>
      <c r="J154" s="213"/>
      <c r="K154" s="213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146</v>
      </c>
      <c r="AU154" s="221" t="s">
        <v>88</v>
      </c>
      <c r="AV154" s="14" t="s">
        <v>85</v>
      </c>
      <c r="AW154" s="14" t="s">
        <v>33</v>
      </c>
      <c r="AX154" s="14" t="s">
        <v>77</v>
      </c>
      <c r="AY154" s="221" t="s">
        <v>136</v>
      </c>
    </row>
    <row r="155" spans="1:65" s="13" customFormat="1" ht="11.25">
      <c r="B155" s="200"/>
      <c r="C155" s="201"/>
      <c r="D155" s="202" t="s">
        <v>146</v>
      </c>
      <c r="E155" s="203" t="s">
        <v>1</v>
      </c>
      <c r="F155" s="204" t="s">
        <v>187</v>
      </c>
      <c r="G155" s="201"/>
      <c r="H155" s="205">
        <v>351.12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146</v>
      </c>
      <c r="AU155" s="211" t="s">
        <v>88</v>
      </c>
      <c r="AV155" s="13" t="s">
        <v>88</v>
      </c>
      <c r="AW155" s="13" t="s">
        <v>33</v>
      </c>
      <c r="AX155" s="13" t="s">
        <v>85</v>
      </c>
      <c r="AY155" s="211" t="s">
        <v>136</v>
      </c>
    </row>
    <row r="156" spans="1:65" s="12" customFormat="1" ht="22.9" customHeight="1">
      <c r="B156" s="171"/>
      <c r="C156" s="172"/>
      <c r="D156" s="173" t="s">
        <v>76</v>
      </c>
      <c r="E156" s="185" t="s">
        <v>188</v>
      </c>
      <c r="F156" s="185" t="s">
        <v>189</v>
      </c>
      <c r="G156" s="172"/>
      <c r="H156" s="172"/>
      <c r="I156" s="175"/>
      <c r="J156" s="186">
        <f>BK156</f>
        <v>0</v>
      </c>
      <c r="K156" s="172"/>
      <c r="L156" s="177"/>
      <c r="M156" s="178"/>
      <c r="N156" s="179"/>
      <c r="O156" s="179"/>
      <c r="P156" s="180">
        <f>SUM(P157:P174)</f>
        <v>0</v>
      </c>
      <c r="Q156" s="179"/>
      <c r="R156" s="180">
        <f>SUM(R157:R174)</f>
        <v>9.4598399999999999E-2</v>
      </c>
      <c r="S156" s="179"/>
      <c r="T156" s="181">
        <f>SUM(T157:T174)</f>
        <v>0.64702360000000003</v>
      </c>
      <c r="AR156" s="182" t="s">
        <v>85</v>
      </c>
      <c r="AT156" s="183" t="s">
        <v>76</v>
      </c>
      <c r="AU156" s="183" t="s">
        <v>85</v>
      </c>
      <c r="AY156" s="182" t="s">
        <v>136</v>
      </c>
      <c r="BK156" s="184">
        <f>SUM(BK157:BK174)</f>
        <v>0</v>
      </c>
    </row>
    <row r="157" spans="1:65" s="2" customFormat="1" ht="33" customHeight="1">
      <c r="A157" s="35"/>
      <c r="B157" s="36"/>
      <c r="C157" s="187" t="s">
        <v>190</v>
      </c>
      <c r="D157" s="187" t="s">
        <v>139</v>
      </c>
      <c r="E157" s="188" t="s">
        <v>191</v>
      </c>
      <c r="F157" s="189" t="s">
        <v>192</v>
      </c>
      <c r="G157" s="190" t="s">
        <v>168</v>
      </c>
      <c r="H157" s="191">
        <v>271.68</v>
      </c>
      <c r="I157" s="192"/>
      <c r="J157" s="193">
        <f>ROUND(I157*H157,2)</f>
        <v>0</v>
      </c>
      <c r="K157" s="189" t="s">
        <v>143</v>
      </c>
      <c r="L157" s="40"/>
      <c r="M157" s="194" t="s">
        <v>1</v>
      </c>
      <c r="N157" s="195" t="s">
        <v>42</v>
      </c>
      <c r="O157" s="72"/>
      <c r="P157" s="196">
        <f>O157*H157</f>
        <v>0</v>
      </c>
      <c r="Q157" s="196">
        <v>1.2999999999999999E-4</v>
      </c>
      <c r="R157" s="196">
        <f>Q157*H157</f>
        <v>3.53184E-2</v>
      </c>
      <c r="S157" s="196">
        <v>0</v>
      </c>
      <c r="T157" s="19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8" t="s">
        <v>144</v>
      </c>
      <c r="AT157" s="198" t="s">
        <v>139</v>
      </c>
      <c r="AU157" s="198" t="s">
        <v>88</v>
      </c>
      <c r="AY157" s="18" t="s">
        <v>136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8" t="s">
        <v>85</v>
      </c>
      <c r="BK157" s="199">
        <f>ROUND(I157*H157,2)</f>
        <v>0</v>
      </c>
      <c r="BL157" s="18" t="s">
        <v>144</v>
      </c>
      <c r="BM157" s="198" t="s">
        <v>193</v>
      </c>
    </row>
    <row r="158" spans="1:65" s="14" customFormat="1" ht="11.25">
      <c r="B158" s="212"/>
      <c r="C158" s="213"/>
      <c r="D158" s="202" t="s">
        <v>146</v>
      </c>
      <c r="E158" s="214" t="s">
        <v>1</v>
      </c>
      <c r="F158" s="215" t="s">
        <v>194</v>
      </c>
      <c r="G158" s="213"/>
      <c r="H158" s="214" t="s">
        <v>1</v>
      </c>
      <c r="I158" s="216"/>
      <c r="J158" s="213"/>
      <c r="K158" s="213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146</v>
      </c>
      <c r="AU158" s="221" t="s">
        <v>88</v>
      </c>
      <c r="AV158" s="14" t="s">
        <v>85</v>
      </c>
      <c r="AW158" s="14" t="s">
        <v>33</v>
      </c>
      <c r="AX158" s="14" t="s">
        <v>77</v>
      </c>
      <c r="AY158" s="221" t="s">
        <v>136</v>
      </c>
    </row>
    <row r="159" spans="1:65" s="13" customFormat="1" ht="11.25">
      <c r="B159" s="200"/>
      <c r="C159" s="201"/>
      <c r="D159" s="202" t="s">
        <v>146</v>
      </c>
      <c r="E159" s="203" t="s">
        <v>1</v>
      </c>
      <c r="F159" s="204" t="s">
        <v>195</v>
      </c>
      <c r="G159" s="201"/>
      <c r="H159" s="205">
        <v>271.68</v>
      </c>
      <c r="I159" s="206"/>
      <c r="J159" s="201"/>
      <c r="K159" s="201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146</v>
      </c>
      <c r="AU159" s="211" t="s">
        <v>88</v>
      </c>
      <c r="AV159" s="13" t="s">
        <v>88</v>
      </c>
      <c r="AW159" s="13" t="s">
        <v>33</v>
      </c>
      <c r="AX159" s="13" t="s">
        <v>85</v>
      </c>
      <c r="AY159" s="211" t="s">
        <v>136</v>
      </c>
    </row>
    <row r="160" spans="1:65" s="2" customFormat="1" ht="24">
      <c r="A160" s="35"/>
      <c r="B160" s="36"/>
      <c r="C160" s="187" t="s">
        <v>157</v>
      </c>
      <c r="D160" s="187" t="s">
        <v>139</v>
      </c>
      <c r="E160" s="188" t="s">
        <v>196</v>
      </c>
      <c r="F160" s="189" t="s">
        <v>197</v>
      </c>
      <c r="G160" s="190" t="s">
        <v>142</v>
      </c>
      <c r="H160" s="191">
        <v>80</v>
      </c>
      <c r="I160" s="192"/>
      <c r="J160" s="193">
        <f>ROUND(I160*H160,2)</f>
        <v>0</v>
      </c>
      <c r="K160" s="189" t="s">
        <v>143</v>
      </c>
      <c r="L160" s="40"/>
      <c r="M160" s="194" t="s">
        <v>1</v>
      </c>
      <c r="N160" s="195" t="s">
        <v>42</v>
      </c>
      <c r="O160" s="72"/>
      <c r="P160" s="196">
        <f>O160*H160</f>
        <v>0</v>
      </c>
      <c r="Q160" s="196">
        <v>1.0000000000000001E-5</v>
      </c>
      <c r="R160" s="196">
        <f>Q160*H160</f>
        <v>8.0000000000000004E-4</v>
      </c>
      <c r="S160" s="196">
        <v>0</v>
      </c>
      <c r="T160" s="19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8" t="s">
        <v>144</v>
      </c>
      <c r="AT160" s="198" t="s">
        <v>139</v>
      </c>
      <c r="AU160" s="198" t="s">
        <v>88</v>
      </c>
      <c r="AY160" s="18" t="s">
        <v>136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85</v>
      </c>
      <c r="BK160" s="199">
        <f>ROUND(I160*H160,2)</f>
        <v>0</v>
      </c>
      <c r="BL160" s="18" t="s">
        <v>144</v>
      </c>
      <c r="BM160" s="198" t="s">
        <v>198</v>
      </c>
    </row>
    <row r="161" spans="1:65" s="13" customFormat="1" ht="11.25">
      <c r="B161" s="200"/>
      <c r="C161" s="201"/>
      <c r="D161" s="202" t="s">
        <v>146</v>
      </c>
      <c r="E161" s="203" t="s">
        <v>1</v>
      </c>
      <c r="F161" s="204" t="s">
        <v>199</v>
      </c>
      <c r="G161" s="201"/>
      <c r="H161" s="205">
        <v>80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146</v>
      </c>
      <c r="AU161" s="211" t="s">
        <v>88</v>
      </c>
      <c r="AV161" s="13" t="s">
        <v>88</v>
      </c>
      <c r="AW161" s="13" t="s">
        <v>33</v>
      </c>
      <c r="AX161" s="13" t="s">
        <v>85</v>
      </c>
      <c r="AY161" s="211" t="s">
        <v>136</v>
      </c>
    </row>
    <row r="162" spans="1:65" s="2" customFormat="1" ht="24">
      <c r="A162" s="35"/>
      <c r="B162" s="36"/>
      <c r="C162" s="187" t="s">
        <v>188</v>
      </c>
      <c r="D162" s="187" t="s">
        <v>139</v>
      </c>
      <c r="E162" s="188" t="s">
        <v>200</v>
      </c>
      <c r="F162" s="189" t="s">
        <v>201</v>
      </c>
      <c r="G162" s="190" t="s">
        <v>142</v>
      </c>
      <c r="H162" s="191">
        <v>152</v>
      </c>
      <c r="I162" s="192"/>
      <c r="J162" s="193">
        <f>ROUND(I162*H162,2)</f>
        <v>0</v>
      </c>
      <c r="K162" s="189" t="s">
        <v>143</v>
      </c>
      <c r="L162" s="40"/>
      <c r="M162" s="194" t="s">
        <v>1</v>
      </c>
      <c r="N162" s="195" t="s">
        <v>42</v>
      </c>
      <c r="O162" s="72"/>
      <c r="P162" s="196">
        <f>O162*H162</f>
        <v>0</v>
      </c>
      <c r="Q162" s="196">
        <v>2.0000000000000002E-5</v>
      </c>
      <c r="R162" s="196">
        <f>Q162*H162</f>
        <v>3.0400000000000002E-3</v>
      </c>
      <c r="S162" s="196">
        <v>0</v>
      </c>
      <c r="T162" s="19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8" t="s">
        <v>144</v>
      </c>
      <c r="AT162" s="198" t="s">
        <v>139</v>
      </c>
      <c r="AU162" s="198" t="s">
        <v>88</v>
      </c>
      <c r="AY162" s="18" t="s">
        <v>136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85</v>
      </c>
      <c r="BK162" s="199">
        <f>ROUND(I162*H162,2)</f>
        <v>0</v>
      </c>
      <c r="BL162" s="18" t="s">
        <v>144</v>
      </c>
      <c r="BM162" s="198" t="s">
        <v>202</v>
      </c>
    </row>
    <row r="163" spans="1:65" s="13" customFormat="1" ht="11.25">
      <c r="B163" s="200"/>
      <c r="C163" s="201"/>
      <c r="D163" s="202" t="s">
        <v>146</v>
      </c>
      <c r="E163" s="203" t="s">
        <v>1</v>
      </c>
      <c r="F163" s="204" t="s">
        <v>203</v>
      </c>
      <c r="G163" s="201"/>
      <c r="H163" s="205">
        <v>152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146</v>
      </c>
      <c r="AU163" s="211" t="s">
        <v>88</v>
      </c>
      <c r="AV163" s="13" t="s">
        <v>88</v>
      </c>
      <c r="AW163" s="13" t="s">
        <v>33</v>
      </c>
      <c r="AX163" s="13" t="s">
        <v>85</v>
      </c>
      <c r="AY163" s="211" t="s">
        <v>136</v>
      </c>
    </row>
    <row r="164" spans="1:65" s="2" customFormat="1" ht="21.75" customHeight="1">
      <c r="A164" s="35"/>
      <c r="B164" s="36"/>
      <c r="C164" s="187" t="s">
        <v>204</v>
      </c>
      <c r="D164" s="187" t="s">
        <v>139</v>
      </c>
      <c r="E164" s="188" t="s">
        <v>205</v>
      </c>
      <c r="F164" s="189" t="s">
        <v>206</v>
      </c>
      <c r="G164" s="190" t="s">
        <v>142</v>
      </c>
      <c r="H164" s="191">
        <v>80</v>
      </c>
      <c r="I164" s="192"/>
      <c r="J164" s="193">
        <f>ROUND(I164*H164,2)</f>
        <v>0</v>
      </c>
      <c r="K164" s="189" t="s">
        <v>143</v>
      </c>
      <c r="L164" s="40"/>
      <c r="M164" s="194" t="s">
        <v>1</v>
      </c>
      <c r="N164" s="195" t="s">
        <v>42</v>
      </c>
      <c r="O164" s="72"/>
      <c r="P164" s="196">
        <f>O164*H164</f>
        <v>0</v>
      </c>
      <c r="Q164" s="196">
        <v>1.8000000000000001E-4</v>
      </c>
      <c r="R164" s="196">
        <f>Q164*H164</f>
        <v>1.4400000000000001E-2</v>
      </c>
      <c r="S164" s="196">
        <v>0</v>
      </c>
      <c r="T164" s="19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8" t="s">
        <v>144</v>
      </c>
      <c r="AT164" s="198" t="s">
        <v>139</v>
      </c>
      <c r="AU164" s="198" t="s">
        <v>88</v>
      </c>
      <c r="AY164" s="18" t="s">
        <v>136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8" t="s">
        <v>85</v>
      </c>
      <c r="BK164" s="199">
        <f>ROUND(I164*H164,2)</f>
        <v>0</v>
      </c>
      <c r="BL164" s="18" t="s">
        <v>144</v>
      </c>
      <c r="BM164" s="198" t="s">
        <v>207</v>
      </c>
    </row>
    <row r="165" spans="1:65" s="2" customFormat="1" ht="21.75" customHeight="1">
      <c r="A165" s="35"/>
      <c r="B165" s="36"/>
      <c r="C165" s="187" t="s">
        <v>208</v>
      </c>
      <c r="D165" s="187" t="s">
        <v>139</v>
      </c>
      <c r="E165" s="188" t="s">
        <v>209</v>
      </c>
      <c r="F165" s="189" t="s">
        <v>210</v>
      </c>
      <c r="G165" s="190" t="s">
        <v>142</v>
      </c>
      <c r="H165" s="191">
        <v>152</v>
      </c>
      <c r="I165" s="192"/>
      <c r="J165" s="193">
        <f>ROUND(I165*H165,2)</f>
        <v>0</v>
      </c>
      <c r="K165" s="189" t="s">
        <v>143</v>
      </c>
      <c r="L165" s="40"/>
      <c r="M165" s="194" t="s">
        <v>1</v>
      </c>
      <c r="N165" s="195" t="s">
        <v>42</v>
      </c>
      <c r="O165" s="72"/>
      <c r="P165" s="196">
        <f>O165*H165</f>
        <v>0</v>
      </c>
      <c r="Q165" s="196">
        <v>2.7E-4</v>
      </c>
      <c r="R165" s="196">
        <f>Q165*H165</f>
        <v>4.104E-2</v>
      </c>
      <c r="S165" s="196">
        <v>0</v>
      </c>
      <c r="T165" s="19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8" t="s">
        <v>144</v>
      </c>
      <c r="AT165" s="198" t="s">
        <v>139</v>
      </c>
      <c r="AU165" s="198" t="s">
        <v>88</v>
      </c>
      <c r="AY165" s="18" t="s">
        <v>136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8" t="s">
        <v>85</v>
      </c>
      <c r="BK165" s="199">
        <f>ROUND(I165*H165,2)</f>
        <v>0</v>
      </c>
      <c r="BL165" s="18" t="s">
        <v>144</v>
      </c>
      <c r="BM165" s="198" t="s">
        <v>211</v>
      </c>
    </row>
    <row r="166" spans="1:65" s="2" customFormat="1" ht="24">
      <c r="A166" s="35"/>
      <c r="B166" s="36"/>
      <c r="C166" s="187" t="s">
        <v>212</v>
      </c>
      <c r="D166" s="187" t="s">
        <v>139</v>
      </c>
      <c r="E166" s="188" t="s">
        <v>213</v>
      </c>
      <c r="F166" s="189" t="s">
        <v>214</v>
      </c>
      <c r="G166" s="190" t="s">
        <v>142</v>
      </c>
      <c r="H166" s="191">
        <v>64</v>
      </c>
      <c r="I166" s="192"/>
      <c r="J166" s="193">
        <f>ROUND(I166*H166,2)</f>
        <v>0</v>
      </c>
      <c r="K166" s="189" t="s">
        <v>143</v>
      </c>
      <c r="L166" s="40"/>
      <c r="M166" s="194" t="s">
        <v>1</v>
      </c>
      <c r="N166" s="195" t="s">
        <v>42</v>
      </c>
      <c r="O166" s="72"/>
      <c r="P166" s="196">
        <f>O166*H166</f>
        <v>0</v>
      </c>
      <c r="Q166" s="196">
        <v>0</v>
      </c>
      <c r="R166" s="196">
        <f>Q166*H166</f>
        <v>0</v>
      </c>
      <c r="S166" s="196">
        <v>8.0000000000000002E-3</v>
      </c>
      <c r="T166" s="197">
        <f>S166*H166</f>
        <v>0.51200000000000001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8" t="s">
        <v>144</v>
      </c>
      <c r="AT166" s="198" t="s">
        <v>139</v>
      </c>
      <c r="AU166" s="198" t="s">
        <v>88</v>
      </c>
      <c r="AY166" s="18" t="s">
        <v>136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8" t="s">
        <v>85</v>
      </c>
      <c r="BK166" s="199">
        <f>ROUND(I166*H166,2)</f>
        <v>0</v>
      </c>
      <c r="BL166" s="18" t="s">
        <v>144</v>
      </c>
      <c r="BM166" s="198" t="s">
        <v>215</v>
      </c>
    </row>
    <row r="167" spans="1:65" s="14" customFormat="1" ht="22.5">
      <c r="B167" s="212"/>
      <c r="C167" s="213"/>
      <c r="D167" s="202" t="s">
        <v>146</v>
      </c>
      <c r="E167" s="214" t="s">
        <v>1</v>
      </c>
      <c r="F167" s="215" t="s">
        <v>216</v>
      </c>
      <c r="G167" s="213"/>
      <c r="H167" s="214" t="s">
        <v>1</v>
      </c>
      <c r="I167" s="216"/>
      <c r="J167" s="213"/>
      <c r="K167" s="213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146</v>
      </c>
      <c r="AU167" s="221" t="s">
        <v>88</v>
      </c>
      <c r="AV167" s="14" t="s">
        <v>85</v>
      </c>
      <c r="AW167" s="14" t="s">
        <v>33</v>
      </c>
      <c r="AX167" s="14" t="s">
        <v>77</v>
      </c>
      <c r="AY167" s="221" t="s">
        <v>136</v>
      </c>
    </row>
    <row r="168" spans="1:65" s="13" customFormat="1" ht="11.25">
      <c r="B168" s="200"/>
      <c r="C168" s="201"/>
      <c r="D168" s="202" t="s">
        <v>146</v>
      </c>
      <c r="E168" s="203" t="s">
        <v>1</v>
      </c>
      <c r="F168" s="204" t="s">
        <v>217</v>
      </c>
      <c r="G168" s="201"/>
      <c r="H168" s="205">
        <v>64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146</v>
      </c>
      <c r="AU168" s="211" t="s">
        <v>88</v>
      </c>
      <c r="AV168" s="13" t="s">
        <v>88</v>
      </c>
      <c r="AW168" s="13" t="s">
        <v>33</v>
      </c>
      <c r="AX168" s="13" t="s">
        <v>85</v>
      </c>
      <c r="AY168" s="211" t="s">
        <v>136</v>
      </c>
    </row>
    <row r="169" spans="1:65" s="2" customFormat="1" ht="24">
      <c r="A169" s="35"/>
      <c r="B169" s="36"/>
      <c r="C169" s="187" t="s">
        <v>218</v>
      </c>
      <c r="D169" s="187" t="s">
        <v>139</v>
      </c>
      <c r="E169" s="188" t="s">
        <v>219</v>
      </c>
      <c r="F169" s="189" t="s">
        <v>220</v>
      </c>
      <c r="G169" s="190" t="s">
        <v>177</v>
      </c>
      <c r="H169" s="191">
        <v>54.445</v>
      </c>
      <c r="I169" s="192"/>
      <c r="J169" s="193">
        <f>ROUND(I169*H169,2)</f>
        <v>0</v>
      </c>
      <c r="K169" s="189" t="s">
        <v>143</v>
      </c>
      <c r="L169" s="40"/>
      <c r="M169" s="194" t="s">
        <v>1</v>
      </c>
      <c r="N169" s="195" t="s">
        <v>42</v>
      </c>
      <c r="O169" s="72"/>
      <c r="P169" s="196">
        <f>O169*H169</f>
        <v>0</v>
      </c>
      <c r="Q169" s="196">
        <v>0</v>
      </c>
      <c r="R169" s="196">
        <f>Q169*H169</f>
        <v>0</v>
      </c>
      <c r="S169" s="196">
        <v>2.48E-3</v>
      </c>
      <c r="T169" s="197">
        <f>S169*H169</f>
        <v>0.13502359999999999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8" t="s">
        <v>144</v>
      </c>
      <c r="AT169" s="198" t="s">
        <v>139</v>
      </c>
      <c r="AU169" s="198" t="s">
        <v>88</v>
      </c>
      <c r="AY169" s="18" t="s">
        <v>136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8" t="s">
        <v>85</v>
      </c>
      <c r="BK169" s="199">
        <f>ROUND(I169*H169,2)</f>
        <v>0</v>
      </c>
      <c r="BL169" s="18" t="s">
        <v>144</v>
      </c>
      <c r="BM169" s="198" t="s">
        <v>221</v>
      </c>
    </row>
    <row r="170" spans="1:65" s="14" customFormat="1" ht="11.25">
      <c r="B170" s="212"/>
      <c r="C170" s="213"/>
      <c r="D170" s="202" t="s">
        <v>146</v>
      </c>
      <c r="E170" s="214" t="s">
        <v>1</v>
      </c>
      <c r="F170" s="215" t="s">
        <v>222</v>
      </c>
      <c r="G170" s="213"/>
      <c r="H170" s="214" t="s">
        <v>1</v>
      </c>
      <c r="I170" s="216"/>
      <c r="J170" s="213"/>
      <c r="K170" s="213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146</v>
      </c>
      <c r="AU170" s="221" t="s">
        <v>88</v>
      </c>
      <c r="AV170" s="14" t="s">
        <v>85</v>
      </c>
      <c r="AW170" s="14" t="s">
        <v>33</v>
      </c>
      <c r="AX170" s="14" t="s">
        <v>77</v>
      </c>
      <c r="AY170" s="221" t="s">
        <v>136</v>
      </c>
    </row>
    <row r="171" spans="1:65" s="13" customFormat="1" ht="11.25">
      <c r="B171" s="200"/>
      <c r="C171" s="201"/>
      <c r="D171" s="202" t="s">
        <v>146</v>
      </c>
      <c r="E171" s="203" t="s">
        <v>1</v>
      </c>
      <c r="F171" s="204" t="s">
        <v>223</v>
      </c>
      <c r="G171" s="201"/>
      <c r="H171" s="205">
        <v>54.445</v>
      </c>
      <c r="I171" s="206"/>
      <c r="J171" s="201"/>
      <c r="K171" s="201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146</v>
      </c>
      <c r="AU171" s="211" t="s">
        <v>88</v>
      </c>
      <c r="AV171" s="13" t="s">
        <v>88</v>
      </c>
      <c r="AW171" s="13" t="s">
        <v>33</v>
      </c>
      <c r="AX171" s="13" t="s">
        <v>85</v>
      </c>
      <c r="AY171" s="211" t="s">
        <v>136</v>
      </c>
    </row>
    <row r="172" spans="1:65" s="2" customFormat="1" ht="24">
      <c r="A172" s="35"/>
      <c r="B172" s="36"/>
      <c r="C172" s="187" t="s">
        <v>224</v>
      </c>
      <c r="D172" s="187" t="s">
        <v>139</v>
      </c>
      <c r="E172" s="188" t="s">
        <v>225</v>
      </c>
      <c r="F172" s="189" t="s">
        <v>226</v>
      </c>
      <c r="G172" s="190" t="s">
        <v>168</v>
      </c>
      <c r="H172" s="191">
        <v>73.92</v>
      </c>
      <c r="I172" s="192"/>
      <c r="J172" s="193">
        <f>ROUND(I172*H172,2)</f>
        <v>0</v>
      </c>
      <c r="K172" s="189" t="s">
        <v>143</v>
      </c>
      <c r="L172" s="40"/>
      <c r="M172" s="194" t="s">
        <v>1</v>
      </c>
      <c r="N172" s="195" t="s">
        <v>42</v>
      </c>
      <c r="O172" s="72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8" t="s">
        <v>144</v>
      </c>
      <c r="AT172" s="198" t="s">
        <v>139</v>
      </c>
      <c r="AU172" s="198" t="s">
        <v>88</v>
      </c>
      <c r="AY172" s="18" t="s">
        <v>136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8" t="s">
        <v>85</v>
      </c>
      <c r="BK172" s="199">
        <f>ROUND(I172*H172,2)</f>
        <v>0</v>
      </c>
      <c r="BL172" s="18" t="s">
        <v>144</v>
      </c>
      <c r="BM172" s="198" t="s">
        <v>227</v>
      </c>
    </row>
    <row r="173" spans="1:65" s="14" customFormat="1" ht="11.25">
      <c r="B173" s="212"/>
      <c r="C173" s="213"/>
      <c r="D173" s="202" t="s">
        <v>146</v>
      </c>
      <c r="E173" s="214" t="s">
        <v>1</v>
      </c>
      <c r="F173" s="215" t="s">
        <v>228</v>
      </c>
      <c r="G173" s="213"/>
      <c r="H173" s="214" t="s">
        <v>1</v>
      </c>
      <c r="I173" s="216"/>
      <c r="J173" s="213"/>
      <c r="K173" s="213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146</v>
      </c>
      <c r="AU173" s="221" t="s">
        <v>88</v>
      </c>
      <c r="AV173" s="14" t="s">
        <v>85</v>
      </c>
      <c r="AW173" s="14" t="s">
        <v>33</v>
      </c>
      <c r="AX173" s="14" t="s">
        <v>77</v>
      </c>
      <c r="AY173" s="221" t="s">
        <v>136</v>
      </c>
    </row>
    <row r="174" spans="1:65" s="13" customFormat="1" ht="11.25">
      <c r="B174" s="200"/>
      <c r="C174" s="201"/>
      <c r="D174" s="202" t="s">
        <v>146</v>
      </c>
      <c r="E174" s="203" t="s">
        <v>1</v>
      </c>
      <c r="F174" s="204" t="s">
        <v>229</v>
      </c>
      <c r="G174" s="201"/>
      <c r="H174" s="205">
        <v>73.92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146</v>
      </c>
      <c r="AU174" s="211" t="s">
        <v>88</v>
      </c>
      <c r="AV174" s="13" t="s">
        <v>88</v>
      </c>
      <c r="AW174" s="13" t="s">
        <v>33</v>
      </c>
      <c r="AX174" s="13" t="s">
        <v>85</v>
      </c>
      <c r="AY174" s="211" t="s">
        <v>136</v>
      </c>
    </row>
    <row r="175" spans="1:65" s="12" customFormat="1" ht="22.9" customHeight="1">
      <c r="B175" s="171"/>
      <c r="C175" s="172"/>
      <c r="D175" s="173" t="s">
        <v>76</v>
      </c>
      <c r="E175" s="185" t="s">
        <v>230</v>
      </c>
      <c r="F175" s="185" t="s">
        <v>231</v>
      </c>
      <c r="G175" s="172"/>
      <c r="H175" s="172"/>
      <c r="I175" s="175"/>
      <c r="J175" s="186">
        <f>BK175</f>
        <v>0</v>
      </c>
      <c r="K175" s="172"/>
      <c r="L175" s="177"/>
      <c r="M175" s="178"/>
      <c r="N175" s="179"/>
      <c r="O175" s="179"/>
      <c r="P175" s="180">
        <f>SUM(P176:P180)</f>
        <v>0</v>
      </c>
      <c r="Q175" s="179"/>
      <c r="R175" s="180">
        <f>SUM(R176:R180)</f>
        <v>0</v>
      </c>
      <c r="S175" s="179"/>
      <c r="T175" s="181">
        <f>SUM(T176:T180)</f>
        <v>0</v>
      </c>
      <c r="AR175" s="182" t="s">
        <v>85</v>
      </c>
      <c r="AT175" s="183" t="s">
        <v>76</v>
      </c>
      <c r="AU175" s="183" t="s">
        <v>85</v>
      </c>
      <c r="AY175" s="182" t="s">
        <v>136</v>
      </c>
      <c r="BK175" s="184">
        <f>SUM(BK176:BK180)</f>
        <v>0</v>
      </c>
    </row>
    <row r="176" spans="1:65" s="2" customFormat="1" ht="24">
      <c r="A176" s="35"/>
      <c r="B176" s="36"/>
      <c r="C176" s="187" t="s">
        <v>8</v>
      </c>
      <c r="D176" s="187" t="s">
        <v>139</v>
      </c>
      <c r="E176" s="188" t="s">
        <v>232</v>
      </c>
      <c r="F176" s="189" t="s">
        <v>233</v>
      </c>
      <c r="G176" s="190" t="s">
        <v>234</v>
      </c>
      <c r="H176" s="191">
        <v>0.64700000000000002</v>
      </c>
      <c r="I176" s="192"/>
      <c r="J176" s="193">
        <f>ROUND(I176*H176,2)</f>
        <v>0</v>
      </c>
      <c r="K176" s="189" t="s">
        <v>143</v>
      </c>
      <c r="L176" s="40"/>
      <c r="M176" s="194" t="s">
        <v>1</v>
      </c>
      <c r="N176" s="195" t="s">
        <v>42</v>
      </c>
      <c r="O176" s="72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8" t="s">
        <v>144</v>
      </c>
      <c r="AT176" s="198" t="s">
        <v>139</v>
      </c>
      <c r="AU176" s="198" t="s">
        <v>88</v>
      </c>
      <c r="AY176" s="18" t="s">
        <v>136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85</v>
      </c>
      <c r="BK176" s="199">
        <f>ROUND(I176*H176,2)</f>
        <v>0</v>
      </c>
      <c r="BL176" s="18" t="s">
        <v>144</v>
      </c>
      <c r="BM176" s="198" t="s">
        <v>235</v>
      </c>
    </row>
    <row r="177" spans="1:65" s="2" customFormat="1" ht="24">
      <c r="A177" s="35"/>
      <c r="B177" s="36"/>
      <c r="C177" s="187" t="s">
        <v>236</v>
      </c>
      <c r="D177" s="187" t="s">
        <v>139</v>
      </c>
      <c r="E177" s="188" t="s">
        <v>237</v>
      </c>
      <c r="F177" s="189" t="s">
        <v>238</v>
      </c>
      <c r="G177" s="190" t="s">
        <v>234</v>
      </c>
      <c r="H177" s="191">
        <v>0.64700000000000002</v>
      </c>
      <c r="I177" s="192"/>
      <c r="J177" s="193">
        <f>ROUND(I177*H177,2)</f>
        <v>0</v>
      </c>
      <c r="K177" s="189" t="s">
        <v>143</v>
      </c>
      <c r="L177" s="40"/>
      <c r="M177" s="194" t="s">
        <v>1</v>
      </c>
      <c r="N177" s="195" t="s">
        <v>42</v>
      </c>
      <c r="O177" s="72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8" t="s">
        <v>144</v>
      </c>
      <c r="AT177" s="198" t="s">
        <v>139</v>
      </c>
      <c r="AU177" s="198" t="s">
        <v>88</v>
      </c>
      <c r="AY177" s="18" t="s">
        <v>136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8" t="s">
        <v>85</v>
      </c>
      <c r="BK177" s="199">
        <f>ROUND(I177*H177,2)</f>
        <v>0</v>
      </c>
      <c r="BL177" s="18" t="s">
        <v>144</v>
      </c>
      <c r="BM177" s="198" t="s">
        <v>239</v>
      </c>
    </row>
    <row r="178" spans="1:65" s="2" customFormat="1" ht="24">
      <c r="A178" s="35"/>
      <c r="B178" s="36"/>
      <c r="C178" s="187" t="s">
        <v>240</v>
      </c>
      <c r="D178" s="187" t="s">
        <v>139</v>
      </c>
      <c r="E178" s="188" t="s">
        <v>241</v>
      </c>
      <c r="F178" s="189" t="s">
        <v>242</v>
      </c>
      <c r="G178" s="190" t="s">
        <v>234</v>
      </c>
      <c r="H178" s="191">
        <v>3.2349999999999999</v>
      </c>
      <c r="I178" s="192"/>
      <c r="J178" s="193">
        <f>ROUND(I178*H178,2)</f>
        <v>0</v>
      </c>
      <c r="K178" s="189" t="s">
        <v>143</v>
      </c>
      <c r="L178" s="40"/>
      <c r="M178" s="194" t="s">
        <v>1</v>
      </c>
      <c r="N178" s="195" t="s">
        <v>42</v>
      </c>
      <c r="O178" s="72"/>
      <c r="P178" s="196">
        <f>O178*H178</f>
        <v>0</v>
      </c>
      <c r="Q178" s="196">
        <v>0</v>
      </c>
      <c r="R178" s="196">
        <f>Q178*H178</f>
        <v>0</v>
      </c>
      <c r="S178" s="196">
        <v>0</v>
      </c>
      <c r="T178" s="19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8" t="s">
        <v>144</v>
      </c>
      <c r="AT178" s="198" t="s">
        <v>139</v>
      </c>
      <c r="AU178" s="198" t="s">
        <v>88</v>
      </c>
      <c r="AY178" s="18" t="s">
        <v>136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85</v>
      </c>
      <c r="BK178" s="199">
        <f>ROUND(I178*H178,2)</f>
        <v>0</v>
      </c>
      <c r="BL178" s="18" t="s">
        <v>144</v>
      </c>
      <c r="BM178" s="198" t="s">
        <v>243</v>
      </c>
    </row>
    <row r="179" spans="1:65" s="13" customFormat="1" ht="11.25">
      <c r="B179" s="200"/>
      <c r="C179" s="201"/>
      <c r="D179" s="202" t="s">
        <v>146</v>
      </c>
      <c r="E179" s="201"/>
      <c r="F179" s="204" t="s">
        <v>244</v>
      </c>
      <c r="G179" s="201"/>
      <c r="H179" s="205">
        <v>3.2349999999999999</v>
      </c>
      <c r="I179" s="206"/>
      <c r="J179" s="201"/>
      <c r="K179" s="201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146</v>
      </c>
      <c r="AU179" s="211" t="s">
        <v>88</v>
      </c>
      <c r="AV179" s="13" t="s">
        <v>88</v>
      </c>
      <c r="AW179" s="13" t="s">
        <v>4</v>
      </c>
      <c r="AX179" s="13" t="s">
        <v>85</v>
      </c>
      <c r="AY179" s="211" t="s">
        <v>136</v>
      </c>
    </row>
    <row r="180" spans="1:65" s="2" customFormat="1" ht="33" customHeight="1">
      <c r="A180" s="35"/>
      <c r="B180" s="36"/>
      <c r="C180" s="187" t="s">
        <v>245</v>
      </c>
      <c r="D180" s="187" t="s">
        <v>139</v>
      </c>
      <c r="E180" s="188" t="s">
        <v>246</v>
      </c>
      <c r="F180" s="189" t="s">
        <v>247</v>
      </c>
      <c r="G180" s="190" t="s">
        <v>234</v>
      </c>
      <c r="H180" s="191">
        <v>0.64700000000000002</v>
      </c>
      <c r="I180" s="192"/>
      <c r="J180" s="193">
        <f>ROUND(I180*H180,2)</f>
        <v>0</v>
      </c>
      <c r="K180" s="189" t="s">
        <v>143</v>
      </c>
      <c r="L180" s="40"/>
      <c r="M180" s="194" t="s">
        <v>1</v>
      </c>
      <c r="N180" s="195" t="s">
        <v>42</v>
      </c>
      <c r="O180" s="72"/>
      <c r="P180" s="196">
        <f>O180*H180</f>
        <v>0</v>
      </c>
      <c r="Q180" s="196">
        <v>0</v>
      </c>
      <c r="R180" s="196">
        <f>Q180*H180</f>
        <v>0</v>
      </c>
      <c r="S180" s="196">
        <v>0</v>
      </c>
      <c r="T180" s="19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8" t="s">
        <v>144</v>
      </c>
      <c r="AT180" s="198" t="s">
        <v>139</v>
      </c>
      <c r="AU180" s="198" t="s">
        <v>88</v>
      </c>
      <c r="AY180" s="18" t="s">
        <v>136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8" t="s">
        <v>85</v>
      </c>
      <c r="BK180" s="199">
        <f>ROUND(I180*H180,2)</f>
        <v>0</v>
      </c>
      <c r="BL180" s="18" t="s">
        <v>144</v>
      </c>
      <c r="BM180" s="198" t="s">
        <v>248</v>
      </c>
    </row>
    <row r="181" spans="1:65" s="12" customFormat="1" ht="22.9" customHeight="1">
      <c r="B181" s="171"/>
      <c r="C181" s="172"/>
      <c r="D181" s="173" t="s">
        <v>76</v>
      </c>
      <c r="E181" s="185" t="s">
        <v>249</v>
      </c>
      <c r="F181" s="185" t="s">
        <v>250</v>
      </c>
      <c r="G181" s="172"/>
      <c r="H181" s="172"/>
      <c r="I181" s="175"/>
      <c r="J181" s="186">
        <f>BK181</f>
        <v>0</v>
      </c>
      <c r="K181" s="172"/>
      <c r="L181" s="177"/>
      <c r="M181" s="178"/>
      <c r="N181" s="179"/>
      <c r="O181" s="179"/>
      <c r="P181" s="180">
        <f>P182</f>
        <v>0</v>
      </c>
      <c r="Q181" s="179"/>
      <c r="R181" s="180">
        <f>R182</f>
        <v>0</v>
      </c>
      <c r="S181" s="179"/>
      <c r="T181" s="181">
        <f>T182</f>
        <v>0</v>
      </c>
      <c r="AR181" s="182" t="s">
        <v>85</v>
      </c>
      <c r="AT181" s="183" t="s">
        <v>76</v>
      </c>
      <c r="AU181" s="183" t="s">
        <v>85</v>
      </c>
      <c r="AY181" s="182" t="s">
        <v>136</v>
      </c>
      <c r="BK181" s="184">
        <f>BK182</f>
        <v>0</v>
      </c>
    </row>
    <row r="182" spans="1:65" s="2" customFormat="1" ht="24">
      <c r="A182" s="35"/>
      <c r="B182" s="36"/>
      <c r="C182" s="187" t="s">
        <v>251</v>
      </c>
      <c r="D182" s="187" t="s">
        <v>139</v>
      </c>
      <c r="E182" s="188" t="s">
        <v>252</v>
      </c>
      <c r="F182" s="189" t="s">
        <v>253</v>
      </c>
      <c r="G182" s="190" t="s">
        <v>234</v>
      </c>
      <c r="H182" s="191">
        <v>4.9130000000000003</v>
      </c>
      <c r="I182" s="192"/>
      <c r="J182" s="193">
        <f>ROUND(I182*H182,2)</f>
        <v>0</v>
      </c>
      <c r="K182" s="189" t="s">
        <v>143</v>
      </c>
      <c r="L182" s="40"/>
      <c r="M182" s="194" t="s">
        <v>1</v>
      </c>
      <c r="N182" s="195" t="s">
        <v>42</v>
      </c>
      <c r="O182" s="72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8" t="s">
        <v>144</v>
      </c>
      <c r="AT182" s="198" t="s">
        <v>139</v>
      </c>
      <c r="AU182" s="198" t="s">
        <v>88</v>
      </c>
      <c r="AY182" s="18" t="s">
        <v>136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85</v>
      </c>
      <c r="BK182" s="199">
        <f>ROUND(I182*H182,2)</f>
        <v>0</v>
      </c>
      <c r="BL182" s="18" t="s">
        <v>144</v>
      </c>
      <c r="BM182" s="198" t="s">
        <v>254</v>
      </c>
    </row>
    <row r="183" spans="1:65" s="12" customFormat="1" ht="25.9" customHeight="1">
      <c r="B183" s="171"/>
      <c r="C183" s="172"/>
      <c r="D183" s="173" t="s">
        <v>76</v>
      </c>
      <c r="E183" s="174" t="s">
        <v>255</v>
      </c>
      <c r="F183" s="174" t="s">
        <v>256</v>
      </c>
      <c r="G183" s="172"/>
      <c r="H183" s="172"/>
      <c r="I183" s="175"/>
      <c r="J183" s="176">
        <f>BK183</f>
        <v>0</v>
      </c>
      <c r="K183" s="172"/>
      <c r="L183" s="177"/>
      <c r="M183" s="178"/>
      <c r="N183" s="179"/>
      <c r="O183" s="179"/>
      <c r="P183" s="180">
        <f>P184+P188+P193+P209</f>
        <v>0</v>
      </c>
      <c r="Q183" s="179"/>
      <c r="R183" s="180">
        <f>R184+R188+R193+R209</f>
        <v>2.2836147499999995</v>
      </c>
      <c r="S183" s="179"/>
      <c r="T183" s="181">
        <f>T184+T188+T193+T209</f>
        <v>0</v>
      </c>
      <c r="AR183" s="182" t="s">
        <v>88</v>
      </c>
      <c r="AT183" s="183" t="s">
        <v>76</v>
      </c>
      <c r="AU183" s="183" t="s">
        <v>77</v>
      </c>
      <c r="AY183" s="182" t="s">
        <v>136</v>
      </c>
      <c r="BK183" s="184">
        <f>BK184+BK188+BK193+BK209</f>
        <v>0</v>
      </c>
    </row>
    <row r="184" spans="1:65" s="12" customFormat="1" ht="22.9" customHeight="1">
      <c r="B184" s="171"/>
      <c r="C184" s="172"/>
      <c r="D184" s="173" t="s">
        <v>76</v>
      </c>
      <c r="E184" s="185" t="s">
        <v>257</v>
      </c>
      <c r="F184" s="185" t="s">
        <v>258</v>
      </c>
      <c r="G184" s="172"/>
      <c r="H184" s="172"/>
      <c r="I184" s="175"/>
      <c r="J184" s="186">
        <f>BK184</f>
        <v>0</v>
      </c>
      <c r="K184" s="172"/>
      <c r="L184" s="177"/>
      <c r="M184" s="178"/>
      <c r="N184" s="179"/>
      <c r="O184" s="179"/>
      <c r="P184" s="180">
        <f>SUM(P185:P187)</f>
        <v>0</v>
      </c>
      <c r="Q184" s="179"/>
      <c r="R184" s="180">
        <f>SUM(R185:R187)</f>
        <v>0</v>
      </c>
      <c r="S184" s="179"/>
      <c r="T184" s="181">
        <f>SUM(T185:T187)</f>
        <v>0</v>
      </c>
      <c r="AR184" s="182" t="s">
        <v>88</v>
      </c>
      <c r="AT184" s="183" t="s">
        <v>76</v>
      </c>
      <c r="AU184" s="183" t="s">
        <v>85</v>
      </c>
      <c r="AY184" s="182" t="s">
        <v>136</v>
      </c>
      <c r="BK184" s="184">
        <f>SUM(BK185:BK187)</f>
        <v>0</v>
      </c>
    </row>
    <row r="185" spans="1:65" s="2" customFormat="1" ht="16.5" customHeight="1">
      <c r="A185" s="35"/>
      <c r="B185" s="36"/>
      <c r="C185" s="187" t="s">
        <v>259</v>
      </c>
      <c r="D185" s="187" t="s">
        <v>139</v>
      </c>
      <c r="E185" s="188" t="s">
        <v>260</v>
      </c>
      <c r="F185" s="189" t="s">
        <v>261</v>
      </c>
      <c r="G185" s="190" t="s">
        <v>177</v>
      </c>
      <c r="H185" s="191">
        <v>94.92</v>
      </c>
      <c r="I185" s="192"/>
      <c r="J185" s="193">
        <f>ROUND(I185*H185,2)</f>
        <v>0</v>
      </c>
      <c r="K185" s="189" t="s">
        <v>143</v>
      </c>
      <c r="L185" s="40"/>
      <c r="M185" s="194" t="s">
        <v>1</v>
      </c>
      <c r="N185" s="195" t="s">
        <v>42</v>
      </c>
      <c r="O185" s="72"/>
      <c r="P185" s="196">
        <f>O185*H185</f>
        <v>0</v>
      </c>
      <c r="Q185" s="196">
        <v>0</v>
      </c>
      <c r="R185" s="196">
        <f>Q185*H185</f>
        <v>0</v>
      </c>
      <c r="S185" s="196">
        <v>0</v>
      </c>
      <c r="T185" s="19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8" t="s">
        <v>236</v>
      </c>
      <c r="AT185" s="198" t="s">
        <v>139</v>
      </c>
      <c r="AU185" s="198" t="s">
        <v>88</v>
      </c>
      <c r="AY185" s="18" t="s">
        <v>136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18" t="s">
        <v>85</v>
      </c>
      <c r="BK185" s="199">
        <f>ROUND(I185*H185,2)</f>
        <v>0</v>
      </c>
      <c r="BL185" s="18" t="s">
        <v>236</v>
      </c>
      <c r="BM185" s="198" t="s">
        <v>262</v>
      </c>
    </row>
    <row r="186" spans="1:65" s="14" customFormat="1" ht="22.5">
      <c r="B186" s="212"/>
      <c r="C186" s="213"/>
      <c r="D186" s="202" t="s">
        <v>146</v>
      </c>
      <c r="E186" s="214" t="s">
        <v>1</v>
      </c>
      <c r="F186" s="215" t="s">
        <v>263</v>
      </c>
      <c r="G186" s="213"/>
      <c r="H186" s="214" t="s">
        <v>1</v>
      </c>
      <c r="I186" s="216"/>
      <c r="J186" s="213"/>
      <c r="K186" s="213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146</v>
      </c>
      <c r="AU186" s="221" t="s">
        <v>88</v>
      </c>
      <c r="AV186" s="14" t="s">
        <v>85</v>
      </c>
      <c r="AW186" s="14" t="s">
        <v>33</v>
      </c>
      <c r="AX186" s="14" t="s">
        <v>77</v>
      </c>
      <c r="AY186" s="221" t="s">
        <v>136</v>
      </c>
    </row>
    <row r="187" spans="1:65" s="13" customFormat="1" ht="11.25">
      <c r="B187" s="200"/>
      <c r="C187" s="201"/>
      <c r="D187" s="202" t="s">
        <v>146</v>
      </c>
      <c r="E187" s="203" t="s">
        <v>1</v>
      </c>
      <c r="F187" s="204" t="s">
        <v>264</v>
      </c>
      <c r="G187" s="201"/>
      <c r="H187" s="205">
        <v>94.92</v>
      </c>
      <c r="I187" s="206"/>
      <c r="J187" s="201"/>
      <c r="K187" s="201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146</v>
      </c>
      <c r="AU187" s="211" t="s">
        <v>88</v>
      </c>
      <c r="AV187" s="13" t="s">
        <v>88</v>
      </c>
      <c r="AW187" s="13" t="s">
        <v>33</v>
      </c>
      <c r="AX187" s="13" t="s">
        <v>85</v>
      </c>
      <c r="AY187" s="211" t="s">
        <v>136</v>
      </c>
    </row>
    <row r="188" spans="1:65" s="12" customFormat="1" ht="22.9" customHeight="1">
      <c r="B188" s="171"/>
      <c r="C188" s="172"/>
      <c r="D188" s="173" t="s">
        <v>76</v>
      </c>
      <c r="E188" s="185" t="s">
        <v>265</v>
      </c>
      <c r="F188" s="185" t="s">
        <v>266</v>
      </c>
      <c r="G188" s="172"/>
      <c r="H188" s="172"/>
      <c r="I188" s="175"/>
      <c r="J188" s="186">
        <f>BK188</f>
        <v>0</v>
      </c>
      <c r="K188" s="172"/>
      <c r="L188" s="177"/>
      <c r="M188" s="178"/>
      <c r="N188" s="179"/>
      <c r="O188" s="179"/>
      <c r="P188" s="180">
        <f>SUM(P189:P192)</f>
        <v>0</v>
      </c>
      <c r="Q188" s="179"/>
      <c r="R188" s="180">
        <f>SUM(R189:R192)</f>
        <v>1.6004999999999998E-2</v>
      </c>
      <c r="S188" s="179"/>
      <c r="T188" s="181">
        <f>SUM(T189:T192)</f>
        <v>0</v>
      </c>
      <c r="AR188" s="182" t="s">
        <v>88</v>
      </c>
      <c r="AT188" s="183" t="s">
        <v>76</v>
      </c>
      <c r="AU188" s="183" t="s">
        <v>85</v>
      </c>
      <c r="AY188" s="182" t="s">
        <v>136</v>
      </c>
      <c r="BK188" s="184">
        <f>SUM(BK189:BK192)</f>
        <v>0</v>
      </c>
    </row>
    <row r="189" spans="1:65" s="2" customFormat="1" ht="33" customHeight="1">
      <c r="A189" s="35"/>
      <c r="B189" s="36"/>
      <c r="C189" s="187" t="s">
        <v>7</v>
      </c>
      <c r="D189" s="187" t="s">
        <v>139</v>
      </c>
      <c r="E189" s="188" t="s">
        <v>267</v>
      </c>
      <c r="F189" s="189" t="s">
        <v>268</v>
      </c>
      <c r="G189" s="190" t="s">
        <v>177</v>
      </c>
      <c r="H189" s="191">
        <v>5.5</v>
      </c>
      <c r="I189" s="192"/>
      <c r="J189" s="193">
        <f>ROUND(I189*H189,2)</f>
        <v>0</v>
      </c>
      <c r="K189" s="189" t="s">
        <v>143</v>
      </c>
      <c r="L189" s="40"/>
      <c r="M189" s="194" t="s">
        <v>1</v>
      </c>
      <c r="N189" s="195" t="s">
        <v>42</v>
      </c>
      <c r="O189" s="72"/>
      <c r="P189" s="196">
        <f>O189*H189</f>
        <v>0</v>
      </c>
      <c r="Q189" s="196">
        <v>2.9099999999999998E-3</v>
      </c>
      <c r="R189" s="196">
        <f>Q189*H189</f>
        <v>1.6004999999999998E-2</v>
      </c>
      <c r="S189" s="196">
        <v>0</v>
      </c>
      <c r="T189" s="19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8" t="s">
        <v>236</v>
      </c>
      <c r="AT189" s="198" t="s">
        <v>139</v>
      </c>
      <c r="AU189" s="198" t="s">
        <v>88</v>
      </c>
      <c r="AY189" s="18" t="s">
        <v>136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8" t="s">
        <v>85</v>
      </c>
      <c r="BK189" s="199">
        <f>ROUND(I189*H189,2)</f>
        <v>0</v>
      </c>
      <c r="BL189" s="18" t="s">
        <v>236</v>
      </c>
      <c r="BM189" s="198" t="s">
        <v>269</v>
      </c>
    </row>
    <row r="190" spans="1:65" s="14" customFormat="1" ht="11.25">
      <c r="B190" s="212"/>
      <c r="C190" s="213"/>
      <c r="D190" s="202" t="s">
        <v>146</v>
      </c>
      <c r="E190" s="214" t="s">
        <v>1</v>
      </c>
      <c r="F190" s="215" t="s">
        <v>270</v>
      </c>
      <c r="G190" s="213"/>
      <c r="H190" s="214" t="s">
        <v>1</v>
      </c>
      <c r="I190" s="216"/>
      <c r="J190" s="213"/>
      <c r="K190" s="213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146</v>
      </c>
      <c r="AU190" s="221" t="s">
        <v>88</v>
      </c>
      <c r="AV190" s="14" t="s">
        <v>85</v>
      </c>
      <c r="AW190" s="14" t="s">
        <v>33</v>
      </c>
      <c r="AX190" s="14" t="s">
        <v>77</v>
      </c>
      <c r="AY190" s="221" t="s">
        <v>136</v>
      </c>
    </row>
    <row r="191" spans="1:65" s="13" customFormat="1" ht="11.25">
      <c r="B191" s="200"/>
      <c r="C191" s="201"/>
      <c r="D191" s="202" t="s">
        <v>146</v>
      </c>
      <c r="E191" s="203" t="s">
        <v>1</v>
      </c>
      <c r="F191" s="204" t="s">
        <v>271</v>
      </c>
      <c r="G191" s="201"/>
      <c r="H191" s="205">
        <v>5.5</v>
      </c>
      <c r="I191" s="206"/>
      <c r="J191" s="201"/>
      <c r="K191" s="201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146</v>
      </c>
      <c r="AU191" s="211" t="s">
        <v>88</v>
      </c>
      <c r="AV191" s="13" t="s">
        <v>88</v>
      </c>
      <c r="AW191" s="13" t="s">
        <v>33</v>
      </c>
      <c r="AX191" s="13" t="s">
        <v>85</v>
      </c>
      <c r="AY191" s="211" t="s">
        <v>136</v>
      </c>
    </row>
    <row r="192" spans="1:65" s="2" customFormat="1" ht="24">
      <c r="A192" s="35"/>
      <c r="B192" s="36"/>
      <c r="C192" s="187" t="s">
        <v>272</v>
      </c>
      <c r="D192" s="187" t="s">
        <v>139</v>
      </c>
      <c r="E192" s="188" t="s">
        <v>273</v>
      </c>
      <c r="F192" s="189" t="s">
        <v>274</v>
      </c>
      <c r="G192" s="190" t="s">
        <v>234</v>
      </c>
      <c r="H192" s="191">
        <v>1.6E-2</v>
      </c>
      <c r="I192" s="192"/>
      <c r="J192" s="193">
        <f>ROUND(I192*H192,2)</f>
        <v>0</v>
      </c>
      <c r="K192" s="189" t="s">
        <v>143</v>
      </c>
      <c r="L192" s="40"/>
      <c r="M192" s="194" t="s">
        <v>1</v>
      </c>
      <c r="N192" s="195" t="s">
        <v>42</v>
      </c>
      <c r="O192" s="72"/>
      <c r="P192" s="196">
        <f>O192*H192</f>
        <v>0</v>
      </c>
      <c r="Q192" s="196">
        <v>0</v>
      </c>
      <c r="R192" s="196">
        <f>Q192*H192</f>
        <v>0</v>
      </c>
      <c r="S192" s="196">
        <v>0</v>
      </c>
      <c r="T192" s="19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8" t="s">
        <v>236</v>
      </c>
      <c r="AT192" s="198" t="s">
        <v>139</v>
      </c>
      <c r="AU192" s="198" t="s">
        <v>88</v>
      </c>
      <c r="AY192" s="18" t="s">
        <v>136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8" t="s">
        <v>85</v>
      </c>
      <c r="BK192" s="199">
        <f>ROUND(I192*H192,2)</f>
        <v>0</v>
      </c>
      <c r="BL192" s="18" t="s">
        <v>236</v>
      </c>
      <c r="BM192" s="198" t="s">
        <v>275</v>
      </c>
    </row>
    <row r="193" spans="1:65" s="12" customFormat="1" ht="22.9" customHeight="1">
      <c r="B193" s="171"/>
      <c r="C193" s="172"/>
      <c r="D193" s="173" t="s">
        <v>76</v>
      </c>
      <c r="E193" s="185" t="s">
        <v>276</v>
      </c>
      <c r="F193" s="185" t="s">
        <v>277</v>
      </c>
      <c r="G193" s="172"/>
      <c r="H193" s="172"/>
      <c r="I193" s="175"/>
      <c r="J193" s="186">
        <f>BK193</f>
        <v>0</v>
      </c>
      <c r="K193" s="172"/>
      <c r="L193" s="177"/>
      <c r="M193" s="178"/>
      <c r="N193" s="179"/>
      <c r="O193" s="179"/>
      <c r="P193" s="180">
        <f>SUM(P194:P208)</f>
        <v>0</v>
      </c>
      <c r="Q193" s="179"/>
      <c r="R193" s="180">
        <f>SUM(R194:R208)</f>
        <v>2.1891463999999998</v>
      </c>
      <c r="S193" s="179"/>
      <c r="T193" s="181">
        <f>SUM(T194:T208)</f>
        <v>0</v>
      </c>
      <c r="AR193" s="182" t="s">
        <v>88</v>
      </c>
      <c r="AT193" s="183" t="s">
        <v>76</v>
      </c>
      <c r="AU193" s="183" t="s">
        <v>85</v>
      </c>
      <c r="AY193" s="182" t="s">
        <v>136</v>
      </c>
      <c r="BK193" s="184">
        <f>SUM(BK194:BK208)</f>
        <v>0</v>
      </c>
    </row>
    <row r="194" spans="1:65" s="2" customFormat="1" ht="24">
      <c r="A194" s="35"/>
      <c r="B194" s="36"/>
      <c r="C194" s="187" t="s">
        <v>278</v>
      </c>
      <c r="D194" s="187" t="s">
        <v>139</v>
      </c>
      <c r="E194" s="188" t="s">
        <v>279</v>
      </c>
      <c r="F194" s="189" t="s">
        <v>280</v>
      </c>
      <c r="G194" s="190" t="s">
        <v>177</v>
      </c>
      <c r="H194" s="191">
        <v>295.26</v>
      </c>
      <c r="I194" s="192"/>
      <c r="J194" s="193">
        <f>ROUND(I194*H194,2)</f>
        <v>0</v>
      </c>
      <c r="K194" s="189" t="s">
        <v>143</v>
      </c>
      <c r="L194" s="40"/>
      <c r="M194" s="194" t="s">
        <v>1</v>
      </c>
      <c r="N194" s="195" t="s">
        <v>42</v>
      </c>
      <c r="O194" s="72"/>
      <c r="P194" s="196">
        <f>O194*H194</f>
        <v>0</v>
      </c>
      <c r="Q194" s="196">
        <v>1.3999999999999999E-4</v>
      </c>
      <c r="R194" s="196">
        <f>Q194*H194</f>
        <v>4.1336399999999995E-2</v>
      </c>
      <c r="S194" s="196">
        <v>0</v>
      </c>
      <c r="T194" s="19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8" t="s">
        <v>236</v>
      </c>
      <c r="AT194" s="198" t="s">
        <v>139</v>
      </c>
      <c r="AU194" s="198" t="s">
        <v>88</v>
      </c>
      <c r="AY194" s="18" t="s">
        <v>136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18" t="s">
        <v>85</v>
      </c>
      <c r="BK194" s="199">
        <f>ROUND(I194*H194,2)</f>
        <v>0</v>
      </c>
      <c r="BL194" s="18" t="s">
        <v>236</v>
      </c>
      <c r="BM194" s="198" t="s">
        <v>281</v>
      </c>
    </row>
    <row r="195" spans="1:65" s="14" customFormat="1" ht="11.25">
      <c r="B195" s="212"/>
      <c r="C195" s="213"/>
      <c r="D195" s="202" t="s">
        <v>146</v>
      </c>
      <c r="E195" s="214" t="s">
        <v>1</v>
      </c>
      <c r="F195" s="215" t="s">
        <v>151</v>
      </c>
      <c r="G195" s="213"/>
      <c r="H195" s="214" t="s">
        <v>1</v>
      </c>
      <c r="I195" s="216"/>
      <c r="J195" s="213"/>
      <c r="K195" s="213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146</v>
      </c>
      <c r="AU195" s="221" t="s">
        <v>88</v>
      </c>
      <c r="AV195" s="14" t="s">
        <v>85</v>
      </c>
      <c r="AW195" s="14" t="s">
        <v>33</v>
      </c>
      <c r="AX195" s="14" t="s">
        <v>77</v>
      </c>
      <c r="AY195" s="221" t="s">
        <v>136</v>
      </c>
    </row>
    <row r="196" spans="1:65" s="14" customFormat="1" ht="11.25">
      <c r="B196" s="212"/>
      <c r="C196" s="213"/>
      <c r="D196" s="202" t="s">
        <v>146</v>
      </c>
      <c r="E196" s="214" t="s">
        <v>1</v>
      </c>
      <c r="F196" s="215" t="s">
        <v>282</v>
      </c>
      <c r="G196" s="213"/>
      <c r="H196" s="214" t="s">
        <v>1</v>
      </c>
      <c r="I196" s="216"/>
      <c r="J196" s="213"/>
      <c r="K196" s="213"/>
      <c r="L196" s="217"/>
      <c r="M196" s="218"/>
      <c r="N196" s="219"/>
      <c r="O196" s="219"/>
      <c r="P196" s="219"/>
      <c r="Q196" s="219"/>
      <c r="R196" s="219"/>
      <c r="S196" s="219"/>
      <c r="T196" s="220"/>
      <c r="AT196" s="221" t="s">
        <v>146</v>
      </c>
      <c r="AU196" s="221" t="s">
        <v>88</v>
      </c>
      <c r="AV196" s="14" t="s">
        <v>85</v>
      </c>
      <c r="AW196" s="14" t="s">
        <v>33</v>
      </c>
      <c r="AX196" s="14" t="s">
        <v>77</v>
      </c>
      <c r="AY196" s="221" t="s">
        <v>136</v>
      </c>
    </row>
    <row r="197" spans="1:65" s="13" customFormat="1" ht="11.25">
      <c r="B197" s="200"/>
      <c r="C197" s="201"/>
      <c r="D197" s="202" t="s">
        <v>146</v>
      </c>
      <c r="E197" s="203" t="s">
        <v>1</v>
      </c>
      <c r="F197" s="204" t="s">
        <v>283</v>
      </c>
      <c r="G197" s="201"/>
      <c r="H197" s="205">
        <v>322.26</v>
      </c>
      <c r="I197" s="206"/>
      <c r="J197" s="201"/>
      <c r="K197" s="201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146</v>
      </c>
      <c r="AU197" s="211" t="s">
        <v>88</v>
      </c>
      <c r="AV197" s="13" t="s">
        <v>88</v>
      </c>
      <c r="AW197" s="13" t="s">
        <v>33</v>
      </c>
      <c r="AX197" s="13" t="s">
        <v>77</v>
      </c>
      <c r="AY197" s="211" t="s">
        <v>136</v>
      </c>
    </row>
    <row r="198" spans="1:65" s="13" customFormat="1" ht="11.25">
      <c r="B198" s="200"/>
      <c r="C198" s="201"/>
      <c r="D198" s="202" t="s">
        <v>146</v>
      </c>
      <c r="E198" s="203" t="s">
        <v>1</v>
      </c>
      <c r="F198" s="204" t="s">
        <v>284</v>
      </c>
      <c r="G198" s="201"/>
      <c r="H198" s="205">
        <v>-27</v>
      </c>
      <c r="I198" s="206"/>
      <c r="J198" s="201"/>
      <c r="K198" s="201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146</v>
      </c>
      <c r="AU198" s="211" t="s">
        <v>88</v>
      </c>
      <c r="AV198" s="13" t="s">
        <v>88</v>
      </c>
      <c r="AW198" s="13" t="s">
        <v>33</v>
      </c>
      <c r="AX198" s="13" t="s">
        <v>77</v>
      </c>
      <c r="AY198" s="211" t="s">
        <v>136</v>
      </c>
    </row>
    <row r="199" spans="1:65" s="16" customFormat="1" ht="11.25">
      <c r="B199" s="243"/>
      <c r="C199" s="244"/>
      <c r="D199" s="202" t="s">
        <v>146</v>
      </c>
      <c r="E199" s="245" t="s">
        <v>1</v>
      </c>
      <c r="F199" s="246" t="s">
        <v>165</v>
      </c>
      <c r="G199" s="244"/>
      <c r="H199" s="247">
        <v>295.26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AT199" s="253" t="s">
        <v>146</v>
      </c>
      <c r="AU199" s="253" t="s">
        <v>88</v>
      </c>
      <c r="AV199" s="16" t="s">
        <v>144</v>
      </c>
      <c r="AW199" s="16" t="s">
        <v>33</v>
      </c>
      <c r="AX199" s="16" t="s">
        <v>85</v>
      </c>
      <c r="AY199" s="253" t="s">
        <v>136</v>
      </c>
    </row>
    <row r="200" spans="1:65" s="2" customFormat="1" ht="24">
      <c r="A200" s="35"/>
      <c r="B200" s="36"/>
      <c r="C200" s="187" t="s">
        <v>285</v>
      </c>
      <c r="D200" s="187" t="s">
        <v>139</v>
      </c>
      <c r="E200" s="188" t="s">
        <v>286</v>
      </c>
      <c r="F200" s="189" t="s">
        <v>287</v>
      </c>
      <c r="G200" s="190" t="s">
        <v>177</v>
      </c>
      <c r="H200" s="191">
        <v>27</v>
      </c>
      <c r="I200" s="192"/>
      <c r="J200" s="193">
        <f>ROUND(I200*H200,2)</f>
        <v>0</v>
      </c>
      <c r="K200" s="189" t="s">
        <v>143</v>
      </c>
      <c r="L200" s="40"/>
      <c r="M200" s="194" t="s">
        <v>1</v>
      </c>
      <c r="N200" s="195" t="s">
        <v>42</v>
      </c>
      <c r="O200" s="72"/>
      <c r="P200" s="196">
        <f>O200*H200</f>
        <v>0</v>
      </c>
      <c r="Q200" s="196">
        <v>3.0000000000000001E-5</v>
      </c>
      <c r="R200" s="196">
        <f>Q200*H200</f>
        <v>8.1000000000000006E-4</v>
      </c>
      <c r="S200" s="196">
        <v>0</v>
      </c>
      <c r="T200" s="19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8" t="s">
        <v>236</v>
      </c>
      <c r="AT200" s="198" t="s">
        <v>139</v>
      </c>
      <c r="AU200" s="198" t="s">
        <v>88</v>
      </c>
      <c r="AY200" s="18" t="s">
        <v>136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8" t="s">
        <v>85</v>
      </c>
      <c r="BK200" s="199">
        <f>ROUND(I200*H200,2)</f>
        <v>0</v>
      </c>
      <c r="BL200" s="18" t="s">
        <v>236</v>
      </c>
      <c r="BM200" s="198" t="s">
        <v>288</v>
      </c>
    </row>
    <row r="201" spans="1:65" s="14" customFormat="1" ht="11.25">
      <c r="B201" s="212"/>
      <c r="C201" s="213"/>
      <c r="D201" s="202" t="s">
        <v>146</v>
      </c>
      <c r="E201" s="214" t="s">
        <v>1</v>
      </c>
      <c r="F201" s="215" t="s">
        <v>151</v>
      </c>
      <c r="G201" s="213"/>
      <c r="H201" s="214" t="s">
        <v>1</v>
      </c>
      <c r="I201" s="216"/>
      <c r="J201" s="213"/>
      <c r="K201" s="213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146</v>
      </c>
      <c r="AU201" s="221" t="s">
        <v>88</v>
      </c>
      <c r="AV201" s="14" t="s">
        <v>85</v>
      </c>
      <c r="AW201" s="14" t="s">
        <v>33</v>
      </c>
      <c r="AX201" s="14" t="s">
        <v>77</v>
      </c>
      <c r="AY201" s="221" t="s">
        <v>136</v>
      </c>
    </row>
    <row r="202" spans="1:65" s="14" customFormat="1" ht="11.25">
      <c r="B202" s="212"/>
      <c r="C202" s="213"/>
      <c r="D202" s="202" t="s">
        <v>146</v>
      </c>
      <c r="E202" s="214" t="s">
        <v>1</v>
      </c>
      <c r="F202" s="215" t="s">
        <v>289</v>
      </c>
      <c r="G202" s="213"/>
      <c r="H202" s="214" t="s">
        <v>1</v>
      </c>
      <c r="I202" s="216"/>
      <c r="J202" s="213"/>
      <c r="K202" s="213"/>
      <c r="L202" s="217"/>
      <c r="M202" s="218"/>
      <c r="N202" s="219"/>
      <c r="O202" s="219"/>
      <c r="P202" s="219"/>
      <c r="Q202" s="219"/>
      <c r="R202" s="219"/>
      <c r="S202" s="219"/>
      <c r="T202" s="220"/>
      <c r="AT202" s="221" t="s">
        <v>146</v>
      </c>
      <c r="AU202" s="221" t="s">
        <v>88</v>
      </c>
      <c r="AV202" s="14" t="s">
        <v>85</v>
      </c>
      <c r="AW202" s="14" t="s">
        <v>33</v>
      </c>
      <c r="AX202" s="14" t="s">
        <v>77</v>
      </c>
      <c r="AY202" s="221" t="s">
        <v>136</v>
      </c>
    </row>
    <row r="203" spans="1:65" s="13" customFormat="1" ht="11.25">
      <c r="B203" s="200"/>
      <c r="C203" s="201"/>
      <c r="D203" s="202" t="s">
        <v>146</v>
      </c>
      <c r="E203" s="203" t="s">
        <v>1</v>
      </c>
      <c r="F203" s="204" t="s">
        <v>290</v>
      </c>
      <c r="G203" s="201"/>
      <c r="H203" s="205">
        <v>27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146</v>
      </c>
      <c r="AU203" s="211" t="s">
        <v>88</v>
      </c>
      <c r="AV203" s="13" t="s">
        <v>88</v>
      </c>
      <c r="AW203" s="13" t="s">
        <v>33</v>
      </c>
      <c r="AX203" s="13" t="s">
        <v>85</v>
      </c>
      <c r="AY203" s="211" t="s">
        <v>136</v>
      </c>
    </row>
    <row r="204" spans="1:65" s="2" customFormat="1" ht="16.5" customHeight="1">
      <c r="A204" s="35"/>
      <c r="B204" s="36"/>
      <c r="C204" s="222" t="s">
        <v>291</v>
      </c>
      <c r="D204" s="222" t="s">
        <v>153</v>
      </c>
      <c r="E204" s="223" t="s">
        <v>292</v>
      </c>
      <c r="F204" s="224" t="s">
        <v>293</v>
      </c>
      <c r="G204" s="225" t="s">
        <v>234</v>
      </c>
      <c r="H204" s="226">
        <v>2.1469999999999998</v>
      </c>
      <c r="I204" s="227"/>
      <c r="J204" s="228">
        <f>ROUND(I204*H204,2)</f>
        <v>0</v>
      </c>
      <c r="K204" s="224" t="s">
        <v>143</v>
      </c>
      <c r="L204" s="229"/>
      <c r="M204" s="230" t="s">
        <v>1</v>
      </c>
      <c r="N204" s="231" t="s">
        <v>42</v>
      </c>
      <c r="O204" s="72"/>
      <c r="P204" s="196">
        <f>O204*H204</f>
        <v>0</v>
      </c>
      <c r="Q204" s="196">
        <v>1</v>
      </c>
      <c r="R204" s="196">
        <f>Q204*H204</f>
        <v>2.1469999999999998</v>
      </c>
      <c r="S204" s="196">
        <v>0</v>
      </c>
      <c r="T204" s="19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8" t="s">
        <v>294</v>
      </c>
      <c r="AT204" s="198" t="s">
        <v>153</v>
      </c>
      <c r="AU204" s="198" t="s">
        <v>88</v>
      </c>
      <c r="AY204" s="18" t="s">
        <v>136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8" t="s">
        <v>85</v>
      </c>
      <c r="BK204" s="199">
        <f>ROUND(I204*H204,2)</f>
        <v>0</v>
      </c>
      <c r="BL204" s="18" t="s">
        <v>236</v>
      </c>
      <c r="BM204" s="198" t="s">
        <v>295</v>
      </c>
    </row>
    <row r="205" spans="1:65" s="14" customFormat="1" ht="11.25">
      <c r="B205" s="212"/>
      <c r="C205" s="213"/>
      <c r="D205" s="202" t="s">
        <v>146</v>
      </c>
      <c r="E205" s="214" t="s">
        <v>1</v>
      </c>
      <c r="F205" s="215" t="s">
        <v>151</v>
      </c>
      <c r="G205" s="213"/>
      <c r="H205" s="214" t="s">
        <v>1</v>
      </c>
      <c r="I205" s="216"/>
      <c r="J205" s="213"/>
      <c r="K205" s="213"/>
      <c r="L205" s="217"/>
      <c r="M205" s="218"/>
      <c r="N205" s="219"/>
      <c r="O205" s="219"/>
      <c r="P205" s="219"/>
      <c r="Q205" s="219"/>
      <c r="R205" s="219"/>
      <c r="S205" s="219"/>
      <c r="T205" s="220"/>
      <c r="AT205" s="221" t="s">
        <v>146</v>
      </c>
      <c r="AU205" s="221" t="s">
        <v>88</v>
      </c>
      <c r="AV205" s="14" t="s">
        <v>85</v>
      </c>
      <c r="AW205" s="14" t="s">
        <v>33</v>
      </c>
      <c r="AX205" s="14" t="s">
        <v>77</v>
      </c>
      <c r="AY205" s="221" t="s">
        <v>136</v>
      </c>
    </row>
    <row r="206" spans="1:65" s="14" customFormat="1" ht="11.25">
      <c r="B206" s="212"/>
      <c r="C206" s="213"/>
      <c r="D206" s="202" t="s">
        <v>146</v>
      </c>
      <c r="E206" s="214" t="s">
        <v>1</v>
      </c>
      <c r="F206" s="215" t="s">
        <v>296</v>
      </c>
      <c r="G206" s="213"/>
      <c r="H206" s="214" t="s">
        <v>1</v>
      </c>
      <c r="I206" s="216"/>
      <c r="J206" s="213"/>
      <c r="K206" s="213"/>
      <c r="L206" s="217"/>
      <c r="M206" s="218"/>
      <c r="N206" s="219"/>
      <c r="O206" s="219"/>
      <c r="P206" s="219"/>
      <c r="Q206" s="219"/>
      <c r="R206" s="219"/>
      <c r="S206" s="219"/>
      <c r="T206" s="220"/>
      <c r="AT206" s="221" t="s">
        <v>146</v>
      </c>
      <c r="AU206" s="221" t="s">
        <v>88</v>
      </c>
      <c r="AV206" s="14" t="s">
        <v>85</v>
      </c>
      <c r="AW206" s="14" t="s">
        <v>33</v>
      </c>
      <c r="AX206" s="14" t="s">
        <v>77</v>
      </c>
      <c r="AY206" s="221" t="s">
        <v>136</v>
      </c>
    </row>
    <row r="207" spans="1:65" s="13" customFormat="1" ht="11.25">
      <c r="B207" s="200"/>
      <c r="C207" s="201"/>
      <c r="D207" s="202" t="s">
        <v>146</v>
      </c>
      <c r="E207" s="203" t="s">
        <v>1</v>
      </c>
      <c r="F207" s="204" t="s">
        <v>297</v>
      </c>
      <c r="G207" s="201"/>
      <c r="H207" s="205">
        <v>2.1469999999999998</v>
      </c>
      <c r="I207" s="206"/>
      <c r="J207" s="201"/>
      <c r="K207" s="201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146</v>
      </c>
      <c r="AU207" s="211" t="s">
        <v>88</v>
      </c>
      <c r="AV207" s="13" t="s">
        <v>88</v>
      </c>
      <c r="AW207" s="13" t="s">
        <v>33</v>
      </c>
      <c r="AX207" s="13" t="s">
        <v>85</v>
      </c>
      <c r="AY207" s="211" t="s">
        <v>136</v>
      </c>
    </row>
    <row r="208" spans="1:65" s="2" customFormat="1" ht="24">
      <c r="A208" s="35"/>
      <c r="B208" s="36"/>
      <c r="C208" s="187" t="s">
        <v>298</v>
      </c>
      <c r="D208" s="187" t="s">
        <v>139</v>
      </c>
      <c r="E208" s="188" t="s">
        <v>299</v>
      </c>
      <c r="F208" s="189" t="s">
        <v>300</v>
      </c>
      <c r="G208" s="190" t="s">
        <v>234</v>
      </c>
      <c r="H208" s="191">
        <v>2.1890000000000001</v>
      </c>
      <c r="I208" s="192"/>
      <c r="J208" s="193">
        <f>ROUND(I208*H208,2)</f>
        <v>0</v>
      </c>
      <c r="K208" s="189" t="s">
        <v>143</v>
      </c>
      <c r="L208" s="40"/>
      <c r="M208" s="194" t="s">
        <v>1</v>
      </c>
      <c r="N208" s="195" t="s">
        <v>42</v>
      </c>
      <c r="O208" s="72"/>
      <c r="P208" s="196">
        <f>O208*H208</f>
        <v>0</v>
      </c>
      <c r="Q208" s="196">
        <v>0</v>
      </c>
      <c r="R208" s="196">
        <f>Q208*H208</f>
        <v>0</v>
      </c>
      <c r="S208" s="196">
        <v>0</v>
      </c>
      <c r="T208" s="19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8" t="s">
        <v>236</v>
      </c>
      <c r="AT208" s="198" t="s">
        <v>139</v>
      </c>
      <c r="AU208" s="198" t="s">
        <v>88</v>
      </c>
      <c r="AY208" s="18" t="s">
        <v>136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8" t="s">
        <v>85</v>
      </c>
      <c r="BK208" s="199">
        <f>ROUND(I208*H208,2)</f>
        <v>0</v>
      </c>
      <c r="BL208" s="18" t="s">
        <v>236</v>
      </c>
      <c r="BM208" s="198" t="s">
        <v>301</v>
      </c>
    </row>
    <row r="209" spans="1:65" s="12" customFormat="1" ht="22.9" customHeight="1">
      <c r="B209" s="171"/>
      <c r="C209" s="172"/>
      <c r="D209" s="173" t="s">
        <v>76</v>
      </c>
      <c r="E209" s="185" t="s">
        <v>302</v>
      </c>
      <c r="F209" s="185" t="s">
        <v>303</v>
      </c>
      <c r="G209" s="172"/>
      <c r="H209" s="172"/>
      <c r="I209" s="175"/>
      <c r="J209" s="186">
        <f>BK209</f>
        <v>0</v>
      </c>
      <c r="K209" s="172"/>
      <c r="L209" s="177"/>
      <c r="M209" s="178"/>
      <c r="N209" s="179"/>
      <c r="O209" s="179"/>
      <c r="P209" s="180">
        <f>SUM(P210:P222)</f>
        <v>0</v>
      </c>
      <c r="Q209" s="179"/>
      <c r="R209" s="180">
        <f>SUM(R210:R222)</f>
        <v>7.8463349999999987E-2</v>
      </c>
      <c r="S209" s="179"/>
      <c r="T209" s="181">
        <f>SUM(T210:T222)</f>
        <v>0</v>
      </c>
      <c r="AR209" s="182" t="s">
        <v>88</v>
      </c>
      <c r="AT209" s="183" t="s">
        <v>76</v>
      </c>
      <c r="AU209" s="183" t="s">
        <v>85</v>
      </c>
      <c r="AY209" s="182" t="s">
        <v>136</v>
      </c>
      <c r="BK209" s="184">
        <f>SUM(BK210:BK222)</f>
        <v>0</v>
      </c>
    </row>
    <row r="210" spans="1:65" s="2" customFormat="1" ht="24">
      <c r="A210" s="35"/>
      <c r="B210" s="36"/>
      <c r="C210" s="187" t="s">
        <v>304</v>
      </c>
      <c r="D210" s="187" t="s">
        <v>139</v>
      </c>
      <c r="E210" s="188" t="s">
        <v>305</v>
      </c>
      <c r="F210" s="189" t="s">
        <v>306</v>
      </c>
      <c r="G210" s="190" t="s">
        <v>168</v>
      </c>
      <c r="H210" s="191">
        <v>174.363</v>
      </c>
      <c r="I210" s="192"/>
      <c r="J210" s="193">
        <f>ROUND(I210*H210,2)</f>
        <v>0</v>
      </c>
      <c r="K210" s="189" t="s">
        <v>143</v>
      </c>
      <c r="L210" s="40"/>
      <c r="M210" s="194" t="s">
        <v>1</v>
      </c>
      <c r="N210" s="195" t="s">
        <v>42</v>
      </c>
      <c r="O210" s="72"/>
      <c r="P210" s="196">
        <f>O210*H210</f>
        <v>0</v>
      </c>
      <c r="Q210" s="196">
        <v>6.9999999999999994E-5</v>
      </c>
      <c r="R210" s="196">
        <f>Q210*H210</f>
        <v>1.2205409999999998E-2</v>
      </c>
      <c r="S210" s="196">
        <v>0</v>
      </c>
      <c r="T210" s="19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8" t="s">
        <v>236</v>
      </c>
      <c r="AT210" s="198" t="s">
        <v>139</v>
      </c>
      <c r="AU210" s="198" t="s">
        <v>88</v>
      </c>
      <c r="AY210" s="18" t="s">
        <v>136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8" t="s">
        <v>85</v>
      </c>
      <c r="BK210" s="199">
        <f>ROUND(I210*H210,2)</f>
        <v>0</v>
      </c>
      <c r="BL210" s="18" t="s">
        <v>236</v>
      </c>
      <c r="BM210" s="198" t="s">
        <v>307</v>
      </c>
    </row>
    <row r="211" spans="1:65" s="14" customFormat="1" ht="11.25">
      <c r="B211" s="212"/>
      <c r="C211" s="213"/>
      <c r="D211" s="202" t="s">
        <v>146</v>
      </c>
      <c r="E211" s="214" t="s">
        <v>1</v>
      </c>
      <c r="F211" s="215" t="s">
        <v>151</v>
      </c>
      <c r="G211" s="213"/>
      <c r="H211" s="214" t="s">
        <v>1</v>
      </c>
      <c r="I211" s="216"/>
      <c r="J211" s="213"/>
      <c r="K211" s="213"/>
      <c r="L211" s="217"/>
      <c r="M211" s="218"/>
      <c r="N211" s="219"/>
      <c r="O211" s="219"/>
      <c r="P211" s="219"/>
      <c r="Q211" s="219"/>
      <c r="R211" s="219"/>
      <c r="S211" s="219"/>
      <c r="T211" s="220"/>
      <c r="AT211" s="221" t="s">
        <v>146</v>
      </c>
      <c r="AU211" s="221" t="s">
        <v>88</v>
      </c>
      <c r="AV211" s="14" t="s">
        <v>85</v>
      </c>
      <c r="AW211" s="14" t="s">
        <v>33</v>
      </c>
      <c r="AX211" s="14" t="s">
        <v>77</v>
      </c>
      <c r="AY211" s="221" t="s">
        <v>136</v>
      </c>
    </row>
    <row r="212" spans="1:65" s="14" customFormat="1" ht="11.25">
      <c r="B212" s="212"/>
      <c r="C212" s="213"/>
      <c r="D212" s="202" t="s">
        <v>146</v>
      </c>
      <c r="E212" s="214" t="s">
        <v>1</v>
      </c>
      <c r="F212" s="215" t="s">
        <v>308</v>
      </c>
      <c r="G212" s="213"/>
      <c r="H212" s="214" t="s">
        <v>1</v>
      </c>
      <c r="I212" s="216"/>
      <c r="J212" s="213"/>
      <c r="K212" s="213"/>
      <c r="L212" s="217"/>
      <c r="M212" s="218"/>
      <c r="N212" s="219"/>
      <c r="O212" s="219"/>
      <c r="P212" s="219"/>
      <c r="Q212" s="219"/>
      <c r="R212" s="219"/>
      <c r="S212" s="219"/>
      <c r="T212" s="220"/>
      <c r="AT212" s="221" t="s">
        <v>146</v>
      </c>
      <c r="AU212" s="221" t="s">
        <v>88</v>
      </c>
      <c r="AV212" s="14" t="s">
        <v>85</v>
      </c>
      <c r="AW212" s="14" t="s">
        <v>33</v>
      </c>
      <c r="AX212" s="14" t="s">
        <v>77</v>
      </c>
      <c r="AY212" s="221" t="s">
        <v>136</v>
      </c>
    </row>
    <row r="213" spans="1:65" s="13" customFormat="1" ht="11.25">
      <c r="B213" s="200"/>
      <c r="C213" s="201"/>
      <c r="D213" s="202" t="s">
        <v>146</v>
      </c>
      <c r="E213" s="203" t="s">
        <v>1</v>
      </c>
      <c r="F213" s="204" t="s">
        <v>309</v>
      </c>
      <c r="G213" s="201"/>
      <c r="H213" s="205">
        <v>28.75</v>
      </c>
      <c r="I213" s="206"/>
      <c r="J213" s="201"/>
      <c r="K213" s="201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146</v>
      </c>
      <c r="AU213" s="211" t="s">
        <v>88</v>
      </c>
      <c r="AV213" s="13" t="s">
        <v>88</v>
      </c>
      <c r="AW213" s="13" t="s">
        <v>33</v>
      </c>
      <c r="AX213" s="13" t="s">
        <v>77</v>
      </c>
      <c r="AY213" s="211" t="s">
        <v>136</v>
      </c>
    </row>
    <row r="214" spans="1:65" s="14" customFormat="1" ht="11.25">
      <c r="B214" s="212"/>
      <c r="C214" s="213"/>
      <c r="D214" s="202" t="s">
        <v>146</v>
      </c>
      <c r="E214" s="214" t="s">
        <v>1</v>
      </c>
      <c r="F214" s="215" t="s">
        <v>310</v>
      </c>
      <c r="G214" s="213"/>
      <c r="H214" s="214" t="s">
        <v>1</v>
      </c>
      <c r="I214" s="216"/>
      <c r="J214" s="213"/>
      <c r="K214" s="213"/>
      <c r="L214" s="217"/>
      <c r="M214" s="218"/>
      <c r="N214" s="219"/>
      <c r="O214" s="219"/>
      <c r="P214" s="219"/>
      <c r="Q214" s="219"/>
      <c r="R214" s="219"/>
      <c r="S214" s="219"/>
      <c r="T214" s="220"/>
      <c r="AT214" s="221" t="s">
        <v>146</v>
      </c>
      <c r="AU214" s="221" t="s">
        <v>88</v>
      </c>
      <c r="AV214" s="14" t="s">
        <v>85</v>
      </c>
      <c r="AW214" s="14" t="s">
        <v>33</v>
      </c>
      <c r="AX214" s="14" t="s">
        <v>77</v>
      </c>
      <c r="AY214" s="221" t="s">
        <v>136</v>
      </c>
    </row>
    <row r="215" spans="1:65" s="13" customFormat="1" ht="11.25">
      <c r="B215" s="200"/>
      <c r="C215" s="201"/>
      <c r="D215" s="202" t="s">
        <v>146</v>
      </c>
      <c r="E215" s="203" t="s">
        <v>1</v>
      </c>
      <c r="F215" s="204" t="s">
        <v>311</v>
      </c>
      <c r="G215" s="201"/>
      <c r="H215" s="205">
        <v>44.273000000000003</v>
      </c>
      <c r="I215" s="206"/>
      <c r="J215" s="201"/>
      <c r="K215" s="201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146</v>
      </c>
      <c r="AU215" s="211" t="s">
        <v>88</v>
      </c>
      <c r="AV215" s="13" t="s">
        <v>88</v>
      </c>
      <c r="AW215" s="13" t="s">
        <v>33</v>
      </c>
      <c r="AX215" s="13" t="s">
        <v>77</v>
      </c>
      <c r="AY215" s="211" t="s">
        <v>136</v>
      </c>
    </row>
    <row r="216" spans="1:65" s="13" customFormat="1" ht="11.25">
      <c r="B216" s="200"/>
      <c r="C216" s="201"/>
      <c r="D216" s="202" t="s">
        <v>146</v>
      </c>
      <c r="E216" s="203" t="s">
        <v>1</v>
      </c>
      <c r="F216" s="204" t="s">
        <v>312</v>
      </c>
      <c r="G216" s="201"/>
      <c r="H216" s="205">
        <v>11.106999999999999</v>
      </c>
      <c r="I216" s="206"/>
      <c r="J216" s="201"/>
      <c r="K216" s="201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146</v>
      </c>
      <c r="AU216" s="211" t="s">
        <v>88</v>
      </c>
      <c r="AV216" s="13" t="s">
        <v>88</v>
      </c>
      <c r="AW216" s="13" t="s">
        <v>33</v>
      </c>
      <c r="AX216" s="13" t="s">
        <v>77</v>
      </c>
      <c r="AY216" s="211" t="s">
        <v>136</v>
      </c>
    </row>
    <row r="217" spans="1:65" s="14" customFormat="1" ht="11.25">
      <c r="B217" s="212"/>
      <c r="C217" s="213"/>
      <c r="D217" s="202" t="s">
        <v>146</v>
      </c>
      <c r="E217" s="214" t="s">
        <v>1</v>
      </c>
      <c r="F217" s="215" t="s">
        <v>313</v>
      </c>
      <c r="G217" s="213"/>
      <c r="H217" s="214" t="s">
        <v>1</v>
      </c>
      <c r="I217" s="216"/>
      <c r="J217" s="213"/>
      <c r="K217" s="213"/>
      <c r="L217" s="217"/>
      <c r="M217" s="218"/>
      <c r="N217" s="219"/>
      <c r="O217" s="219"/>
      <c r="P217" s="219"/>
      <c r="Q217" s="219"/>
      <c r="R217" s="219"/>
      <c r="S217" s="219"/>
      <c r="T217" s="220"/>
      <c r="AT217" s="221" t="s">
        <v>146</v>
      </c>
      <c r="AU217" s="221" t="s">
        <v>88</v>
      </c>
      <c r="AV217" s="14" t="s">
        <v>85</v>
      </c>
      <c r="AW217" s="14" t="s">
        <v>33</v>
      </c>
      <c r="AX217" s="14" t="s">
        <v>77</v>
      </c>
      <c r="AY217" s="221" t="s">
        <v>136</v>
      </c>
    </row>
    <row r="218" spans="1:65" s="13" customFormat="1" ht="11.25">
      <c r="B218" s="200"/>
      <c r="C218" s="201"/>
      <c r="D218" s="202" t="s">
        <v>146</v>
      </c>
      <c r="E218" s="203" t="s">
        <v>1</v>
      </c>
      <c r="F218" s="204" t="s">
        <v>314</v>
      </c>
      <c r="G218" s="201"/>
      <c r="H218" s="205">
        <v>90.233000000000004</v>
      </c>
      <c r="I218" s="206"/>
      <c r="J218" s="201"/>
      <c r="K218" s="201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146</v>
      </c>
      <c r="AU218" s="211" t="s">
        <v>88</v>
      </c>
      <c r="AV218" s="13" t="s">
        <v>88</v>
      </c>
      <c r="AW218" s="13" t="s">
        <v>33</v>
      </c>
      <c r="AX218" s="13" t="s">
        <v>77</v>
      </c>
      <c r="AY218" s="211" t="s">
        <v>136</v>
      </c>
    </row>
    <row r="219" spans="1:65" s="16" customFormat="1" ht="11.25">
      <c r="B219" s="243"/>
      <c r="C219" s="244"/>
      <c r="D219" s="202" t="s">
        <v>146</v>
      </c>
      <c r="E219" s="245" t="s">
        <v>1</v>
      </c>
      <c r="F219" s="246" t="s">
        <v>165</v>
      </c>
      <c r="G219" s="244"/>
      <c r="H219" s="247">
        <v>174.363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AT219" s="253" t="s">
        <v>146</v>
      </c>
      <c r="AU219" s="253" t="s">
        <v>88</v>
      </c>
      <c r="AV219" s="16" t="s">
        <v>144</v>
      </c>
      <c r="AW219" s="16" t="s">
        <v>33</v>
      </c>
      <c r="AX219" s="16" t="s">
        <v>85</v>
      </c>
      <c r="AY219" s="253" t="s">
        <v>136</v>
      </c>
    </row>
    <row r="220" spans="1:65" s="2" customFormat="1" ht="24">
      <c r="A220" s="35"/>
      <c r="B220" s="36"/>
      <c r="C220" s="187" t="s">
        <v>315</v>
      </c>
      <c r="D220" s="187" t="s">
        <v>139</v>
      </c>
      <c r="E220" s="188" t="s">
        <v>316</v>
      </c>
      <c r="F220" s="189" t="s">
        <v>317</v>
      </c>
      <c r="G220" s="190" t="s">
        <v>168</v>
      </c>
      <c r="H220" s="191">
        <v>174.363</v>
      </c>
      <c r="I220" s="192"/>
      <c r="J220" s="193">
        <f>ROUND(I220*H220,2)</f>
        <v>0</v>
      </c>
      <c r="K220" s="189" t="s">
        <v>143</v>
      </c>
      <c r="L220" s="40"/>
      <c r="M220" s="194" t="s">
        <v>1</v>
      </c>
      <c r="N220" s="195" t="s">
        <v>42</v>
      </c>
      <c r="O220" s="72"/>
      <c r="P220" s="196">
        <f>O220*H220</f>
        <v>0</v>
      </c>
      <c r="Q220" s="196">
        <v>1.3999999999999999E-4</v>
      </c>
      <c r="R220" s="196">
        <f>Q220*H220</f>
        <v>2.4410819999999996E-2</v>
      </c>
      <c r="S220" s="196">
        <v>0</v>
      </c>
      <c r="T220" s="19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8" t="s">
        <v>236</v>
      </c>
      <c r="AT220" s="198" t="s">
        <v>139</v>
      </c>
      <c r="AU220" s="198" t="s">
        <v>88</v>
      </c>
      <c r="AY220" s="18" t="s">
        <v>136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8" t="s">
        <v>85</v>
      </c>
      <c r="BK220" s="199">
        <f>ROUND(I220*H220,2)</f>
        <v>0</v>
      </c>
      <c r="BL220" s="18" t="s">
        <v>236</v>
      </c>
      <c r="BM220" s="198" t="s">
        <v>318</v>
      </c>
    </row>
    <row r="221" spans="1:65" s="2" customFormat="1" ht="24">
      <c r="A221" s="35"/>
      <c r="B221" s="36"/>
      <c r="C221" s="187" t="s">
        <v>319</v>
      </c>
      <c r="D221" s="187" t="s">
        <v>139</v>
      </c>
      <c r="E221" s="188" t="s">
        <v>320</v>
      </c>
      <c r="F221" s="189" t="s">
        <v>321</v>
      </c>
      <c r="G221" s="190" t="s">
        <v>168</v>
      </c>
      <c r="H221" s="191">
        <v>174.363</v>
      </c>
      <c r="I221" s="192"/>
      <c r="J221" s="193">
        <f>ROUND(I221*H221,2)</f>
        <v>0</v>
      </c>
      <c r="K221" s="189" t="s">
        <v>143</v>
      </c>
      <c r="L221" s="40"/>
      <c r="M221" s="194" t="s">
        <v>1</v>
      </c>
      <c r="N221" s="195" t="s">
        <v>42</v>
      </c>
      <c r="O221" s="72"/>
      <c r="P221" s="196">
        <f>O221*H221</f>
        <v>0</v>
      </c>
      <c r="Q221" s="196">
        <v>1.2E-4</v>
      </c>
      <c r="R221" s="196">
        <f>Q221*H221</f>
        <v>2.0923560000000001E-2</v>
      </c>
      <c r="S221" s="196">
        <v>0</v>
      </c>
      <c r="T221" s="19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8" t="s">
        <v>236</v>
      </c>
      <c r="AT221" s="198" t="s">
        <v>139</v>
      </c>
      <c r="AU221" s="198" t="s">
        <v>88</v>
      </c>
      <c r="AY221" s="18" t="s">
        <v>136</v>
      </c>
      <c r="BE221" s="199">
        <f>IF(N221="základní",J221,0)</f>
        <v>0</v>
      </c>
      <c r="BF221" s="199">
        <f>IF(N221="snížená",J221,0)</f>
        <v>0</v>
      </c>
      <c r="BG221" s="199">
        <f>IF(N221="zákl. přenesená",J221,0)</f>
        <v>0</v>
      </c>
      <c r="BH221" s="199">
        <f>IF(N221="sníž. přenesená",J221,0)</f>
        <v>0</v>
      </c>
      <c r="BI221" s="199">
        <f>IF(N221="nulová",J221,0)</f>
        <v>0</v>
      </c>
      <c r="BJ221" s="18" t="s">
        <v>85</v>
      </c>
      <c r="BK221" s="199">
        <f>ROUND(I221*H221,2)</f>
        <v>0</v>
      </c>
      <c r="BL221" s="18" t="s">
        <v>236</v>
      </c>
      <c r="BM221" s="198" t="s">
        <v>322</v>
      </c>
    </row>
    <row r="222" spans="1:65" s="2" customFormat="1" ht="24">
      <c r="A222" s="35"/>
      <c r="B222" s="36"/>
      <c r="C222" s="187" t="s">
        <v>323</v>
      </c>
      <c r="D222" s="187" t="s">
        <v>139</v>
      </c>
      <c r="E222" s="188" t="s">
        <v>324</v>
      </c>
      <c r="F222" s="189" t="s">
        <v>325</v>
      </c>
      <c r="G222" s="190" t="s">
        <v>168</v>
      </c>
      <c r="H222" s="191">
        <v>174.363</v>
      </c>
      <c r="I222" s="192"/>
      <c r="J222" s="193">
        <f>ROUND(I222*H222,2)</f>
        <v>0</v>
      </c>
      <c r="K222" s="189" t="s">
        <v>143</v>
      </c>
      <c r="L222" s="40"/>
      <c r="M222" s="254" t="s">
        <v>1</v>
      </c>
      <c r="N222" s="255" t="s">
        <v>42</v>
      </c>
      <c r="O222" s="256"/>
      <c r="P222" s="257">
        <f>O222*H222</f>
        <v>0</v>
      </c>
      <c r="Q222" s="257">
        <v>1.2E-4</v>
      </c>
      <c r="R222" s="257">
        <f>Q222*H222</f>
        <v>2.0923560000000001E-2</v>
      </c>
      <c r="S222" s="257">
        <v>0</v>
      </c>
      <c r="T222" s="258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8" t="s">
        <v>236</v>
      </c>
      <c r="AT222" s="198" t="s">
        <v>139</v>
      </c>
      <c r="AU222" s="198" t="s">
        <v>88</v>
      </c>
      <c r="AY222" s="18" t="s">
        <v>136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8" t="s">
        <v>85</v>
      </c>
      <c r="BK222" s="199">
        <f>ROUND(I222*H222,2)</f>
        <v>0</v>
      </c>
      <c r="BL222" s="18" t="s">
        <v>236</v>
      </c>
      <c r="BM222" s="198" t="s">
        <v>326</v>
      </c>
    </row>
    <row r="223" spans="1:65" s="2" customFormat="1" ht="6.95" customHeight="1">
      <c r="A223" s="35"/>
      <c r="B223" s="55"/>
      <c r="C223" s="56"/>
      <c r="D223" s="56"/>
      <c r="E223" s="56"/>
      <c r="F223" s="56"/>
      <c r="G223" s="56"/>
      <c r="H223" s="56"/>
      <c r="I223" s="56"/>
      <c r="J223" s="56"/>
      <c r="K223" s="56"/>
      <c r="L223" s="40"/>
      <c r="M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</row>
  </sheetData>
  <sheetProtection algorithmName="SHA-512" hashValue="k3jWDJP4r8mYyA83ufPBrPL6udl2RaCgstorsN5O3/NFwysbw/kGe54dFi2BKzGTBvOQ38h06Kn1O20cYTS8cg==" saltValue="srAw7WpdoLr4jaInhk1yBOnobG+DRphmRckqj0T40Cuo2Pb/ZNyaHJayiZQG+MDmjXzCQg+9GPGPdM9NFd/j4g==" spinCount="100000" sheet="1" objects="1" scenarios="1" formatColumns="0" formatRows="0" autoFilter="0"/>
  <autoFilter ref="C125:K222" xr:uid="{00000000-0009-0000-0000-000001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76" fitToHeight="100" orientation="portrait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5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91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88</v>
      </c>
    </row>
    <row r="4" spans="1:46" s="1" customFormat="1" ht="24.95" customHeight="1">
      <c r="B4" s="21"/>
      <c r="D4" s="111" t="s">
        <v>103</v>
      </c>
      <c r="L4" s="21"/>
      <c r="M4" s="112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3" t="s">
        <v>16</v>
      </c>
      <c r="L6" s="21"/>
    </row>
    <row r="7" spans="1:46" s="1" customFormat="1" ht="16.5" customHeight="1">
      <c r="B7" s="21"/>
      <c r="E7" s="300" t="str">
        <f>'Rekapitulace stavby'!K6</f>
        <v>Oprava oplocení Sběrného dvora v Mořkově</v>
      </c>
      <c r="F7" s="301"/>
      <c r="G7" s="301"/>
      <c r="H7" s="301"/>
      <c r="L7" s="21"/>
    </row>
    <row r="8" spans="1:46" s="2" customFormat="1" ht="12" customHeight="1">
      <c r="A8" s="35"/>
      <c r="B8" s="40"/>
      <c r="C8" s="35"/>
      <c r="D8" s="113" t="s">
        <v>104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30" customHeight="1">
      <c r="A9" s="35"/>
      <c r="B9" s="40"/>
      <c r="C9" s="35"/>
      <c r="D9" s="35"/>
      <c r="E9" s="302" t="s">
        <v>327</v>
      </c>
      <c r="F9" s="303"/>
      <c r="G9" s="303"/>
      <c r="H9" s="30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3" t="s">
        <v>18</v>
      </c>
      <c r="E11" s="35"/>
      <c r="F11" s="114" t="s">
        <v>87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17. 3. 2021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4" t="str">
        <f>'Rekapitulace stavby'!E14</f>
        <v>Vyplň údaj</v>
      </c>
      <c r="F18" s="305"/>
      <c r="G18" s="305"/>
      <c r="H18" s="305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31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32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34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35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36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6" t="s">
        <v>1</v>
      </c>
      <c r="F27" s="306"/>
      <c r="G27" s="306"/>
      <c r="H27" s="30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37</v>
      </c>
      <c r="E30" s="35"/>
      <c r="F30" s="35"/>
      <c r="G30" s="35"/>
      <c r="H30" s="35"/>
      <c r="I30" s="35"/>
      <c r="J30" s="121">
        <f>ROUND(J123,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39</v>
      </c>
      <c r="G32" s="35"/>
      <c r="H32" s="35"/>
      <c r="I32" s="122" t="s">
        <v>38</v>
      </c>
      <c r="J32" s="122" t="s">
        <v>40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41</v>
      </c>
      <c r="E33" s="113" t="s">
        <v>42</v>
      </c>
      <c r="F33" s="124">
        <f>ROUND((SUM(BE123:BE253)),  2)</f>
        <v>0</v>
      </c>
      <c r="G33" s="35"/>
      <c r="H33" s="35"/>
      <c r="I33" s="125">
        <v>0.21</v>
      </c>
      <c r="J33" s="124">
        <f>ROUND(((SUM(BE123:BE253))*I33),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43</v>
      </c>
      <c r="F34" s="124">
        <f>ROUND((SUM(BF123:BF253)),  2)</f>
        <v>0</v>
      </c>
      <c r="G34" s="35"/>
      <c r="H34" s="35"/>
      <c r="I34" s="125">
        <v>0.15</v>
      </c>
      <c r="J34" s="124">
        <f>ROUND(((SUM(BF123:BF253))*I34),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3" t="s">
        <v>44</v>
      </c>
      <c r="F35" s="124">
        <f>ROUND((SUM(BG123:BG253)),  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3" t="s">
        <v>45</v>
      </c>
      <c r="F36" s="124">
        <f>ROUND((SUM(BH123:BH253)),  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3" t="s">
        <v>46</v>
      </c>
      <c r="F37" s="124">
        <f>ROUND((SUM(BI123:BI253)),  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47</v>
      </c>
      <c r="E39" s="128"/>
      <c r="F39" s="128"/>
      <c r="G39" s="129" t="s">
        <v>48</v>
      </c>
      <c r="H39" s="130" t="s">
        <v>49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3" t="s">
        <v>50</v>
      </c>
      <c r="E50" s="134"/>
      <c r="F50" s="134"/>
      <c r="G50" s="133" t="s">
        <v>51</v>
      </c>
      <c r="H50" s="134"/>
      <c r="I50" s="134"/>
      <c r="J50" s="134"/>
      <c r="K50" s="134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35" t="s">
        <v>52</v>
      </c>
      <c r="E61" s="136"/>
      <c r="F61" s="137" t="s">
        <v>53</v>
      </c>
      <c r="G61" s="135" t="s">
        <v>52</v>
      </c>
      <c r="H61" s="136"/>
      <c r="I61" s="136"/>
      <c r="J61" s="138" t="s">
        <v>53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3" t="s">
        <v>54</v>
      </c>
      <c r="E65" s="139"/>
      <c r="F65" s="139"/>
      <c r="G65" s="133" t="s">
        <v>55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35" t="s">
        <v>52</v>
      </c>
      <c r="E76" s="136"/>
      <c r="F76" s="137" t="s">
        <v>53</v>
      </c>
      <c r="G76" s="135" t="s">
        <v>52</v>
      </c>
      <c r="H76" s="136"/>
      <c r="I76" s="136"/>
      <c r="J76" s="138" t="s">
        <v>53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106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07" t="str">
        <f>E7</f>
        <v>Oprava oplocení Sběrného dvora v Mořkově</v>
      </c>
      <c r="F85" s="308"/>
      <c r="G85" s="308"/>
      <c r="H85" s="30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104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30" customHeight="1">
      <c r="A87" s="35"/>
      <c r="B87" s="36"/>
      <c r="C87" s="37"/>
      <c r="D87" s="37"/>
      <c r="E87" s="259" t="str">
        <f>E9</f>
        <v>1702 - D.1.1 - Architekt.-stavební řešení _ Oplocení - typ B</v>
      </c>
      <c r="F87" s="309"/>
      <c r="G87" s="309"/>
      <c r="H87" s="30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Mořkov</v>
      </c>
      <c r="G89" s="37"/>
      <c r="H89" s="37"/>
      <c r="I89" s="30" t="s">
        <v>22</v>
      </c>
      <c r="J89" s="67" t="str">
        <f>IF(J12="","",J12)</f>
        <v>17. 3. 2021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25.7" customHeight="1">
      <c r="A91" s="35"/>
      <c r="B91" s="36"/>
      <c r="C91" s="30" t="s">
        <v>24</v>
      </c>
      <c r="D91" s="37"/>
      <c r="E91" s="37"/>
      <c r="F91" s="28" t="str">
        <f>E15</f>
        <v>Obec Mořkov, Horní 10, 742 72</v>
      </c>
      <c r="G91" s="37"/>
      <c r="H91" s="37"/>
      <c r="I91" s="30" t="s">
        <v>30</v>
      </c>
      <c r="J91" s="33" t="str">
        <f>E21</f>
        <v>PROJEKT STUDIO- Ing.Pavel KRÁTKÝ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34</v>
      </c>
      <c r="J92" s="33" t="str">
        <f>E24</f>
        <v>Hořák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4" t="s">
        <v>107</v>
      </c>
      <c r="D94" s="145"/>
      <c r="E94" s="145"/>
      <c r="F94" s="145"/>
      <c r="G94" s="145"/>
      <c r="H94" s="145"/>
      <c r="I94" s="145"/>
      <c r="J94" s="146" t="s">
        <v>108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109</v>
      </c>
      <c r="D96" s="37"/>
      <c r="E96" s="37"/>
      <c r="F96" s="37"/>
      <c r="G96" s="37"/>
      <c r="H96" s="37"/>
      <c r="I96" s="37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110</v>
      </c>
    </row>
    <row r="97" spans="1:31" s="9" customFormat="1" ht="24.95" customHeight="1">
      <c r="B97" s="148"/>
      <c r="C97" s="149"/>
      <c r="D97" s="150" t="s">
        <v>111</v>
      </c>
      <c r="E97" s="151"/>
      <c r="F97" s="151"/>
      <c r="G97" s="151"/>
      <c r="H97" s="151"/>
      <c r="I97" s="151"/>
      <c r="J97" s="152">
        <f>J124</f>
        <v>0</v>
      </c>
      <c r="K97" s="149"/>
      <c r="L97" s="153"/>
    </row>
    <row r="98" spans="1:31" s="10" customFormat="1" ht="19.899999999999999" customHeight="1">
      <c r="B98" s="154"/>
      <c r="C98" s="155"/>
      <c r="D98" s="156" t="s">
        <v>328</v>
      </c>
      <c r="E98" s="157"/>
      <c r="F98" s="157"/>
      <c r="G98" s="157"/>
      <c r="H98" s="157"/>
      <c r="I98" s="157"/>
      <c r="J98" s="158">
        <f>J125</f>
        <v>0</v>
      </c>
      <c r="K98" s="155"/>
      <c r="L98" s="159"/>
    </row>
    <row r="99" spans="1:31" s="10" customFormat="1" ht="19.899999999999999" customHeight="1">
      <c r="B99" s="154"/>
      <c r="C99" s="155"/>
      <c r="D99" s="156" t="s">
        <v>329</v>
      </c>
      <c r="E99" s="157"/>
      <c r="F99" s="157"/>
      <c r="G99" s="157"/>
      <c r="H99" s="157"/>
      <c r="I99" s="157"/>
      <c r="J99" s="158">
        <f>J163</f>
        <v>0</v>
      </c>
      <c r="K99" s="155"/>
      <c r="L99" s="159"/>
    </row>
    <row r="100" spans="1:31" s="10" customFormat="1" ht="19.899999999999999" customHeight="1">
      <c r="B100" s="154"/>
      <c r="C100" s="155"/>
      <c r="D100" s="156" t="s">
        <v>112</v>
      </c>
      <c r="E100" s="157"/>
      <c r="F100" s="157"/>
      <c r="G100" s="157"/>
      <c r="H100" s="157"/>
      <c r="I100" s="157"/>
      <c r="J100" s="158">
        <f>J200</f>
        <v>0</v>
      </c>
      <c r="K100" s="155"/>
      <c r="L100" s="159"/>
    </row>
    <row r="101" spans="1:31" s="10" customFormat="1" ht="19.899999999999999" customHeight="1">
      <c r="B101" s="154"/>
      <c r="C101" s="155"/>
      <c r="D101" s="156" t="s">
        <v>113</v>
      </c>
      <c r="E101" s="157"/>
      <c r="F101" s="157"/>
      <c r="G101" s="157"/>
      <c r="H101" s="157"/>
      <c r="I101" s="157"/>
      <c r="J101" s="158">
        <f>J211</f>
        <v>0</v>
      </c>
      <c r="K101" s="155"/>
      <c r="L101" s="159"/>
    </row>
    <row r="102" spans="1:31" s="10" customFormat="1" ht="19.899999999999999" customHeight="1">
      <c r="B102" s="154"/>
      <c r="C102" s="155"/>
      <c r="D102" s="156" t="s">
        <v>114</v>
      </c>
      <c r="E102" s="157"/>
      <c r="F102" s="157"/>
      <c r="G102" s="157"/>
      <c r="H102" s="157"/>
      <c r="I102" s="157"/>
      <c r="J102" s="158">
        <f>J246</f>
        <v>0</v>
      </c>
      <c r="K102" s="155"/>
      <c r="L102" s="159"/>
    </row>
    <row r="103" spans="1:31" s="10" customFormat="1" ht="19.899999999999999" customHeight="1">
      <c r="B103" s="154"/>
      <c r="C103" s="155"/>
      <c r="D103" s="156" t="s">
        <v>115</v>
      </c>
      <c r="E103" s="157"/>
      <c r="F103" s="157"/>
      <c r="G103" s="157"/>
      <c r="H103" s="157"/>
      <c r="I103" s="157"/>
      <c r="J103" s="158">
        <f>J252</f>
        <v>0</v>
      </c>
      <c r="K103" s="155"/>
      <c r="L103" s="159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121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6.5" customHeight="1">
      <c r="A113" s="35"/>
      <c r="B113" s="36"/>
      <c r="C113" s="37"/>
      <c r="D113" s="37"/>
      <c r="E113" s="307" t="str">
        <f>E7</f>
        <v>Oprava oplocení Sběrného dvora v Mořkově</v>
      </c>
      <c r="F113" s="308"/>
      <c r="G113" s="308"/>
      <c r="H113" s="308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>
      <c r="A114" s="35"/>
      <c r="B114" s="36"/>
      <c r="C114" s="30" t="s">
        <v>104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30" customHeight="1">
      <c r="A115" s="35"/>
      <c r="B115" s="36"/>
      <c r="C115" s="37"/>
      <c r="D115" s="37"/>
      <c r="E115" s="259" t="str">
        <f>E9</f>
        <v>1702 - D.1.1 - Architekt.-stavební řešení _ Oplocení - typ B</v>
      </c>
      <c r="F115" s="309"/>
      <c r="G115" s="309"/>
      <c r="H115" s="309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2" customHeight="1">
      <c r="A117" s="35"/>
      <c r="B117" s="36"/>
      <c r="C117" s="30" t="s">
        <v>20</v>
      </c>
      <c r="D117" s="37"/>
      <c r="E117" s="37"/>
      <c r="F117" s="28" t="str">
        <f>F12</f>
        <v>Mořkov</v>
      </c>
      <c r="G117" s="37"/>
      <c r="H117" s="37"/>
      <c r="I117" s="30" t="s">
        <v>22</v>
      </c>
      <c r="J117" s="67" t="str">
        <f>IF(J12="","",J12)</f>
        <v>17. 3. 2021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25.7" customHeight="1">
      <c r="A119" s="35"/>
      <c r="B119" s="36"/>
      <c r="C119" s="30" t="s">
        <v>24</v>
      </c>
      <c r="D119" s="37"/>
      <c r="E119" s="37"/>
      <c r="F119" s="28" t="str">
        <f>E15</f>
        <v>Obec Mořkov, Horní 10, 742 72</v>
      </c>
      <c r="G119" s="37"/>
      <c r="H119" s="37"/>
      <c r="I119" s="30" t="s">
        <v>30</v>
      </c>
      <c r="J119" s="33" t="str">
        <f>E21</f>
        <v>PROJEKT STUDIO- Ing.Pavel KRÁTKÝ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2" customHeight="1">
      <c r="A120" s="35"/>
      <c r="B120" s="36"/>
      <c r="C120" s="30" t="s">
        <v>28</v>
      </c>
      <c r="D120" s="37"/>
      <c r="E120" s="37"/>
      <c r="F120" s="28" t="str">
        <f>IF(E18="","",E18)</f>
        <v>Vyplň údaj</v>
      </c>
      <c r="G120" s="37"/>
      <c r="H120" s="37"/>
      <c r="I120" s="30" t="s">
        <v>34</v>
      </c>
      <c r="J120" s="33" t="str">
        <f>E24</f>
        <v>Hořák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11" customFormat="1" ht="29.25" customHeight="1">
      <c r="A122" s="160"/>
      <c r="B122" s="161"/>
      <c r="C122" s="162" t="s">
        <v>122</v>
      </c>
      <c r="D122" s="163" t="s">
        <v>62</v>
      </c>
      <c r="E122" s="163" t="s">
        <v>58</v>
      </c>
      <c r="F122" s="163" t="s">
        <v>59</v>
      </c>
      <c r="G122" s="163" t="s">
        <v>123</v>
      </c>
      <c r="H122" s="163" t="s">
        <v>124</v>
      </c>
      <c r="I122" s="163" t="s">
        <v>125</v>
      </c>
      <c r="J122" s="163" t="s">
        <v>108</v>
      </c>
      <c r="K122" s="164" t="s">
        <v>126</v>
      </c>
      <c r="L122" s="165"/>
      <c r="M122" s="76" t="s">
        <v>1</v>
      </c>
      <c r="N122" s="77" t="s">
        <v>41</v>
      </c>
      <c r="O122" s="77" t="s">
        <v>127</v>
      </c>
      <c r="P122" s="77" t="s">
        <v>128</v>
      </c>
      <c r="Q122" s="77" t="s">
        <v>129</v>
      </c>
      <c r="R122" s="77" t="s">
        <v>130</v>
      </c>
      <c r="S122" s="77" t="s">
        <v>131</v>
      </c>
      <c r="T122" s="78" t="s">
        <v>132</v>
      </c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</row>
    <row r="123" spans="1:65" s="2" customFormat="1" ht="22.9" customHeight="1">
      <c r="A123" s="35"/>
      <c r="B123" s="36"/>
      <c r="C123" s="83" t="s">
        <v>133</v>
      </c>
      <c r="D123" s="37"/>
      <c r="E123" s="37"/>
      <c r="F123" s="37"/>
      <c r="G123" s="37"/>
      <c r="H123" s="37"/>
      <c r="I123" s="37"/>
      <c r="J123" s="166">
        <f>BK123</f>
        <v>0</v>
      </c>
      <c r="K123" s="37"/>
      <c r="L123" s="40"/>
      <c r="M123" s="79"/>
      <c r="N123" s="167"/>
      <c r="O123" s="80"/>
      <c r="P123" s="168">
        <f>P124</f>
        <v>0</v>
      </c>
      <c r="Q123" s="80"/>
      <c r="R123" s="168">
        <f>R124</f>
        <v>47.240401199999994</v>
      </c>
      <c r="S123" s="80"/>
      <c r="T123" s="169">
        <f>T124</f>
        <v>17.243972800000002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76</v>
      </c>
      <c r="AU123" s="18" t="s">
        <v>110</v>
      </c>
      <c r="BK123" s="170">
        <f>BK124</f>
        <v>0</v>
      </c>
    </row>
    <row r="124" spans="1:65" s="12" customFormat="1" ht="25.9" customHeight="1">
      <c r="B124" s="171"/>
      <c r="C124" s="172"/>
      <c r="D124" s="173" t="s">
        <v>76</v>
      </c>
      <c r="E124" s="174" t="s">
        <v>134</v>
      </c>
      <c r="F124" s="174" t="s">
        <v>135</v>
      </c>
      <c r="G124" s="172"/>
      <c r="H124" s="172"/>
      <c r="I124" s="175"/>
      <c r="J124" s="176">
        <f>BK124</f>
        <v>0</v>
      </c>
      <c r="K124" s="172"/>
      <c r="L124" s="177"/>
      <c r="M124" s="178"/>
      <c r="N124" s="179"/>
      <c r="O124" s="179"/>
      <c r="P124" s="180">
        <f>P125+P163+P200+P211+P246+P252</f>
        <v>0</v>
      </c>
      <c r="Q124" s="179"/>
      <c r="R124" s="180">
        <f>R125+R163+R200+R211+R246+R252</f>
        <v>47.240401199999994</v>
      </c>
      <c r="S124" s="179"/>
      <c r="T124" s="181">
        <f>T125+T163+T200+T211+T246+T252</f>
        <v>17.243972800000002</v>
      </c>
      <c r="AR124" s="182" t="s">
        <v>85</v>
      </c>
      <c r="AT124" s="183" t="s">
        <v>76</v>
      </c>
      <c r="AU124" s="183" t="s">
        <v>77</v>
      </c>
      <c r="AY124" s="182" t="s">
        <v>136</v>
      </c>
      <c r="BK124" s="184">
        <f>BK125+BK163+BK200+BK211+BK246+BK252</f>
        <v>0</v>
      </c>
    </row>
    <row r="125" spans="1:65" s="12" customFormat="1" ht="22.9" customHeight="1">
      <c r="B125" s="171"/>
      <c r="C125" s="172"/>
      <c r="D125" s="173" t="s">
        <v>76</v>
      </c>
      <c r="E125" s="185" t="s">
        <v>85</v>
      </c>
      <c r="F125" s="185" t="s">
        <v>330</v>
      </c>
      <c r="G125" s="172"/>
      <c r="H125" s="172"/>
      <c r="I125" s="175"/>
      <c r="J125" s="186">
        <f>BK125</f>
        <v>0</v>
      </c>
      <c r="K125" s="172"/>
      <c r="L125" s="177"/>
      <c r="M125" s="178"/>
      <c r="N125" s="179"/>
      <c r="O125" s="179"/>
      <c r="P125" s="180">
        <f>SUM(P126:P162)</f>
        <v>0</v>
      </c>
      <c r="Q125" s="179"/>
      <c r="R125" s="180">
        <f>SUM(R126:R162)</f>
        <v>8.5060000000000002</v>
      </c>
      <c r="S125" s="179"/>
      <c r="T125" s="181">
        <f>SUM(T126:T162)</f>
        <v>0</v>
      </c>
      <c r="AR125" s="182" t="s">
        <v>85</v>
      </c>
      <c r="AT125" s="183" t="s">
        <v>76</v>
      </c>
      <c r="AU125" s="183" t="s">
        <v>85</v>
      </c>
      <c r="AY125" s="182" t="s">
        <v>136</v>
      </c>
      <c r="BK125" s="184">
        <f>SUM(BK126:BK162)</f>
        <v>0</v>
      </c>
    </row>
    <row r="126" spans="1:65" s="2" customFormat="1" ht="24">
      <c r="A126" s="35"/>
      <c r="B126" s="36"/>
      <c r="C126" s="187" t="s">
        <v>85</v>
      </c>
      <c r="D126" s="187" t="s">
        <v>139</v>
      </c>
      <c r="E126" s="188" t="s">
        <v>331</v>
      </c>
      <c r="F126" s="189" t="s">
        <v>332</v>
      </c>
      <c r="G126" s="190" t="s">
        <v>177</v>
      </c>
      <c r="H126" s="191">
        <v>26</v>
      </c>
      <c r="I126" s="192"/>
      <c r="J126" s="193">
        <f>ROUND(I126*H126,2)</f>
        <v>0</v>
      </c>
      <c r="K126" s="189" t="s">
        <v>143</v>
      </c>
      <c r="L126" s="40"/>
      <c r="M126" s="194" t="s">
        <v>1</v>
      </c>
      <c r="N126" s="195" t="s">
        <v>42</v>
      </c>
      <c r="O126" s="72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8" t="s">
        <v>144</v>
      </c>
      <c r="AT126" s="198" t="s">
        <v>139</v>
      </c>
      <c r="AU126" s="198" t="s">
        <v>88</v>
      </c>
      <c r="AY126" s="18" t="s">
        <v>136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85</v>
      </c>
      <c r="BK126" s="199">
        <f>ROUND(I126*H126,2)</f>
        <v>0</v>
      </c>
      <c r="BL126" s="18" t="s">
        <v>144</v>
      </c>
      <c r="BM126" s="198" t="s">
        <v>333</v>
      </c>
    </row>
    <row r="127" spans="1:65" s="14" customFormat="1" ht="22.5">
      <c r="B127" s="212"/>
      <c r="C127" s="213"/>
      <c r="D127" s="202" t="s">
        <v>146</v>
      </c>
      <c r="E127" s="214" t="s">
        <v>1</v>
      </c>
      <c r="F127" s="215" t="s">
        <v>334</v>
      </c>
      <c r="G127" s="213"/>
      <c r="H127" s="214" t="s">
        <v>1</v>
      </c>
      <c r="I127" s="216"/>
      <c r="J127" s="213"/>
      <c r="K127" s="213"/>
      <c r="L127" s="217"/>
      <c r="M127" s="218"/>
      <c r="N127" s="219"/>
      <c r="O127" s="219"/>
      <c r="P127" s="219"/>
      <c r="Q127" s="219"/>
      <c r="R127" s="219"/>
      <c r="S127" s="219"/>
      <c r="T127" s="220"/>
      <c r="AT127" s="221" t="s">
        <v>146</v>
      </c>
      <c r="AU127" s="221" t="s">
        <v>88</v>
      </c>
      <c r="AV127" s="14" t="s">
        <v>85</v>
      </c>
      <c r="AW127" s="14" t="s">
        <v>33</v>
      </c>
      <c r="AX127" s="14" t="s">
        <v>77</v>
      </c>
      <c r="AY127" s="221" t="s">
        <v>136</v>
      </c>
    </row>
    <row r="128" spans="1:65" s="13" customFormat="1" ht="11.25">
      <c r="B128" s="200"/>
      <c r="C128" s="201"/>
      <c r="D128" s="202" t="s">
        <v>146</v>
      </c>
      <c r="E128" s="203" t="s">
        <v>1</v>
      </c>
      <c r="F128" s="204" t="s">
        <v>335</v>
      </c>
      <c r="G128" s="201"/>
      <c r="H128" s="205">
        <v>26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146</v>
      </c>
      <c r="AU128" s="211" t="s">
        <v>88</v>
      </c>
      <c r="AV128" s="13" t="s">
        <v>88</v>
      </c>
      <c r="AW128" s="13" t="s">
        <v>33</v>
      </c>
      <c r="AX128" s="13" t="s">
        <v>85</v>
      </c>
      <c r="AY128" s="211" t="s">
        <v>136</v>
      </c>
    </row>
    <row r="129" spans="1:65" s="2" customFormat="1" ht="24">
      <c r="A129" s="35"/>
      <c r="B129" s="36"/>
      <c r="C129" s="187" t="s">
        <v>88</v>
      </c>
      <c r="D129" s="187" t="s">
        <v>139</v>
      </c>
      <c r="E129" s="188" t="s">
        <v>336</v>
      </c>
      <c r="F129" s="189" t="s">
        <v>337</v>
      </c>
      <c r="G129" s="190" t="s">
        <v>177</v>
      </c>
      <c r="H129" s="191">
        <v>26</v>
      </c>
      <c r="I129" s="192"/>
      <c r="J129" s="193">
        <f>ROUND(I129*H129,2)</f>
        <v>0</v>
      </c>
      <c r="K129" s="189" t="s">
        <v>143</v>
      </c>
      <c r="L129" s="40"/>
      <c r="M129" s="194" t="s">
        <v>1</v>
      </c>
      <c r="N129" s="195" t="s">
        <v>42</v>
      </c>
      <c r="O129" s="72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8" t="s">
        <v>144</v>
      </c>
      <c r="AT129" s="198" t="s">
        <v>139</v>
      </c>
      <c r="AU129" s="198" t="s">
        <v>88</v>
      </c>
      <c r="AY129" s="18" t="s">
        <v>136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85</v>
      </c>
      <c r="BK129" s="199">
        <f>ROUND(I129*H129,2)</f>
        <v>0</v>
      </c>
      <c r="BL129" s="18" t="s">
        <v>144</v>
      </c>
      <c r="BM129" s="198" t="s">
        <v>338</v>
      </c>
    </row>
    <row r="130" spans="1:65" s="2" customFormat="1" ht="33" customHeight="1">
      <c r="A130" s="35"/>
      <c r="B130" s="36"/>
      <c r="C130" s="187" t="s">
        <v>137</v>
      </c>
      <c r="D130" s="187" t="s">
        <v>139</v>
      </c>
      <c r="E130" s="188" t="s">
        <v>339</v>
      </c>
      <c r="F130" s="189" t="s">
        <v>340</v>
      </c>
      <c r="G130" s="190" t="s">
        <v>341</v>
      </c>
      <c r="H130" s="191">
        <v>5.1050000000000004</v>
      </c>
      <c r="I130" s="192"/>
      <c r="J130" s="193">
        <f>ROUND(I130*H130,2)</f>
        <v>0</v>
      </c>
      <c r="K130" s="189" t="s">
        <v>143</v>
      </c>
      <c r="L130" s="40"/>
      <c r="M130" s="194" t="s">
        <v>1</v>
      </c>
      <c r="N130" s="195" t="s">
        <v>42</v>
      </c>
      <c r="O130" s="72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8" t="s">
        <v>144</v>
      </c>
      <c r="AT130" s="198" t="s">
        <v>139</v>
      </c>
      <c r="AU130" s="198" t="s">
        <v>88</v>
      </c>
      <c r="AY130" s="18" t="s">
        <v>136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85</v>
      </c>
      <c r="BK130" s="199">
        <f>ROUND(I130*H130,2)</f>
        <v>0</v>
      </c>
      <c r="BL130" s="18" t="s">
        <v>144</v>
      </c>
      <c r="BM130" s="198" t="s">
        <v>342</v>
      </c>
    </row>
    <row r="131" spans="1:65" s="14" customFormat="1" ht="22.5">
      <c r="B131" s="212"/>
      <c r="C131" s="213"/>
      <c r="D131" s="202" t="s">
        <v>146</v>
      </c>
      <c r="E131" s="214" t="s">
        <v>1</v>
      </c>
      <c r="F131" s="215" t="s">
        <v>343</v>
      </c>
      <c r="G131" s="213"/>
      <c r="H131" s="214" t="s">
        <v>1</v>
      </c>
      <c r="I131" s="216"/>
      <c r="J131" s="213"/>
      <c r="K131" s="213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146</v>
      </c>
      <c r="AU131" s="221" t="s">
        <v>88</v>
      </c>
      <c r="AV131" s="14" t="s">
        <v>85</v>
      </c>
      <c r="AW131" s="14" t="s">
        <v>33</v>
      </c>
      <c r="AX131" s="14" t="s">
        <v>77</v>
      </c>
      <c r="AY131" s="221" t="s">
        <v>136</v>
      </c>
    </row>
    <row r="132" spans="1:65" s="13" customFormat="1" ht="11.25">
      <c r="B132" s="200"/>
      <c r="C132" s="201"/>
      <c r="D132" s="202" t="s">
        <v>146</v>
      </c>
      <c r="E132" s="203" t="s">
        <v>1</v>
      </c>
      <c r="F132" s="204" t="s">
        <v>344</v>
      </c>
      <c r="G132" s="201"/>
      <c r="H132" s="205">
        <v>0.30599999999999999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146</v>
      </c>
      <c r="AU132" s="211" t="s">
        <v>88</v>
      </c>
      <c r="AV132" s="13" t="s">
        <v>88</v>
      </c>
      <c r="AW132" s="13" t="s">
        <v>33</v>
      </c>
      <c r="AX132" s="13" t="s">
        <v>77</v>
      </c>
      <c r="AY132" s="211" t="s">
        <v>136</v>
      </c>
    </row>
    <row r="133" spans="1:65" s="13" customFormat="1" ht="11.25">
      <c r="B133" s="200"/>
      <c r="C133" s="201"/>
      <c r="D133" s="202" t="s">
        <v>146</v>
      </c>
      <c r="E133" s="203" t="s">
        <v>1</v>
      </c>
      <c r="F133" s="204" t="s">
        <v>345</v>
      </c>
      <c r="G133" s="201"/>
      <c r="H133" s="205">
        <v>8.7360000000000007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146</v>
      </c>
      <c r="AU133" s="211" t="s">
        <v>88</v>
      </c>
      <c r="AV133" s="13" t="s">
        <v>88</v>
      </c>
      <c r="AW133" s="13" t="s">
        <v>33</v>
      </c>
      <c r="AX133" s="13" t="s">
        <v>77</v>
      </c>
      <c r="AY133" s="211" t="s">
        <v>136</v>
      </c>
    </row>
    <row r="134" spans="1:65" s="13" customFormat="1" ht="11.25">
      <c r="B134" s="200"/>
      <c r="C134" s="201"/>
      <c r="D134" s="202" t="s">
        <v>146</v>
      </c>
      <c r="E134" s="203" t="s">
        <v>1</v>
      </c>
      <c r="F134" s="204" t="s">
        <v>346</v>
      </c>
      <c r="G134" s="201"/>
      <c r="H134" s="205">
        <v>0.31</v>
      </c>
      <c r="I134" s="206"/>
      <c r="J134" s="201"/>
      <c r="K134" s="201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146</v>
      </c>
      <c r="AU134" s="211" t="s">
        <v>88</v>
      </c>
      <c r="AV134" s="13" t="s">
        <v>88</v>
      </c>
      <c r="AW134" s="13" t="s">
        <v>33</v>
      </c>
      <c r="AX134" s="13" t="s">
        <v>77</v>
      </c>
      <c r="AY134" s="211" t="s">
        <v>136</v>
      </c>
    </row>
    <row r="135" spans="1:65" s="15" customFormat="1" ht="11.25">
      <c r="B135" s="232"/>
      <c r="C135" s="233"/>
      <c r="D135" s="202" t="s">
        <v>146</v>
      </c>
      <c r="E135" s="234" t="s">
        <v>1</v>
      </c>
      <c r="F135" s="235" t="s">
        <v>163</v>
      </c>
      <c r="G135" s="233"/>
      <c r="H135" s="236">
        <v>9.3520000000000003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AT135" s="242" t="s">
        <v>146</v>
      </c>
      <c r="AU135" s="242" t="s">
        <v>88</v>
      </c>
      <c r="AV135" s="15" t="s">
        <v>137</v>
      </c>
      <c r="AW135" s="15" t="s">
        <v>33</v>
      </c>
      <c r="AX135" s="15" t="s">
        <v>77</v>
      </c>
      <c r="AY135" s="242" t="s">
        <v>136</v>
      </c>
    </row>
    <row r="136" spans="1:65" s="14" customFormat="1" ht="22.5">
      <c r="B136" s="212"/>
      <c r="C136" s="213"/>
      <c r="D136" s="202" t="s">
        <v>146</v>
      </c>
      <c r="E136" s="214" t="s">
        <v>1</v>
      </c>
      <c r="F136" s="215" t="s">
        <v>347</v>
      </c>
      <c r="G136" s="213"/>
      <c r="H136" s="214" t="s">
        <v>1</v>
      </c>
      <c r="I136" s="216"/>
      <c r="J136" s="213"/>
      <c r="K136" s="213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146</v>
      </c>
      <c r="AU136" s="221" t="s">
        <v>88</v>
      </c>
      <c r="AV136" s="14" t="s">
        <v>85</v>
      </c>
      <c r="AW136" s="14" t="s">
        <v>33</v>
      </c>
      <c r="AX136" s="14" t="s">
        <v>77</v>
      </c>
      <c r="AY136" s="221" t="s">
        <v>136</v>
      </c>
    </row>
    <row r="137" spans="1:65" s="13" customFormat="1" ht="11.25">
      <c r="B137" s="200"/>
      <c r="C137" s="201"/>
      <c r="D137" s="202" t="s">
        <v>146</v>
      </c>
      <c r="E137" s="203" t="s">
        <v>1</v>
      </c>
      <c r="F137" s="204" t="s">
        <v>348</v>
      </c>
      <c r="G137" s="201"/>
      <c r="H137" s="205">
        <v>-4.0019999999999998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146</v>
      </c>
      <c r="AU137" s="211" t="s">
        <v>88</v>
      </c>
      <c r="AV137" s="13" t="s">
        <v>88</v>
      </c>
      <c r="AW137" s="13" t="s">
        <v>33</v>
      </c>
      <c r="AX137" s="13" t="s">
        <v>77</v>
      </c>
      <c r="AY137" s="211" t="s">
        <v>136</v>
      </c>
    </row>
    <row r="138" spans="1:65" s="13" customFormat="1" ht="11.25">
      <c r="B138" s="200"/>
      <c r="C138" s="201"/>
      <c r="D138" s="202" t="s">
        <v>146</v>
      </c>
      <c r="E138" s="203" t="s">
        <v>1</v>
      </c>
      <c r="F138" s="204" t="s">
        <v>349</v>
      </c>
      <c r="G138" s="201"/>
      <c r="H138" s="205">
        <v>-0.245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146</v>
      </c>
      <c r="AU138" s="211" t="s">
        <v>88</v>
      </c>
      <c r="AV138" s="13" t="s">
        <v>88</v>
      </c>
      <c r="AW138" s="13" t="s">
        <v>33</v>
      </c>
      <c r="AX138" s="13" t="s">
        <v>77</v>
      </c>
      <c r="AY138" s="211" t="s">
        <v>136</v>
      </c>
    </row>
    <row r="139" spans="1:65" s="15" customFormat="1" ht="11.25">
      <c r="B139" s="232"/>
      <c r="C139" s="233"/>
      <c r="D139" s="202" t="s">
        <v>146</v>
      </c>
      <c r="E139" s="234" t="s">
        <v>1</v>
      </c>
      <c r="F139" s="235" t="s">
        <v>163</v>
      </c>
      <c r="G139" s="233"/>
      <c r="H139" s="236">
        <v>-4.2469999999999999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146</v>
      </c>
      <c r="AU139" s="242" t="s">
        <v>88</v>
      </c>
      <c r="AV139" s="15" t="s">
        <v>137</v>
      </c>
      <c r="AW139" s="15" t="s">
        <v>33</v>
      </c>
      <c r="AX139" s="15" t="s">
        <v>77</v>
      </c>
      <c r="AY139" s="242" t="s">
        <v>136</v>
      </c>
    </row>
    <row r="140" spans="1:65" s="16" customFormat="1" ht="11.25">
      <c r="B140" s="243"/>
      <c r="C140" s="244"/>
      <c r="D140" s="202" t="s">
        <v>146</v>
      </c>
      <c r="E140" s="245" t="s">
        <v>1</v>
      </c>
      <c r="F140" s="246" t="s">
        <v>165</v>
      </c>
      <c r="G140" s="244"/>
      <c r="H140" s="247">
        <v>5.1050000000000004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AT140" s="253" t="s">
        <v>146</v>
      </c>
      <c r="AU140" s="253" t="s">
        <v>88</v>
      </c>
      <c r="AV140" s="16" t="s">
        <v>144</v>
      </c>
      <c r="AW140" s="16" t="s">
        <v>33</v>
      </c>
      <c r="AX140" s="16" t="s">
        <v>85</v>
      </c>
      <c r="AY140" s="253" t="s">
        <v>136</v>
      </c>
    </row>
    <row r="141" spans="1:65" s="2" customFormat="1" ht="24">
      <c r="A141" s="35"/>
      <c r="B141" s="36"/>
      <c r="C141" s="187" t="s">
        <v>144</v>
      </c>
      <c r="D141" s="187" t="s">
        <v>139</v>
      </c>
      <c r="E141" s="188" t="s">
        <v>350</v>
      </c>
      <c r="F141" s="189" t="s">
        <v>351</v>
      </c>
      <c r="G141" s="190" t="s">
        <v>341</v>
      </c>
      <c r="H141" s="191">
        <v>3.5</v>
      </c>
      <c r="I141" s="192"/>
      <c r="J141" s="193">
        <f>ROUND(I141*H141,2)</f>
        <v>0</v>
      </c>
      <c r="K141" s="189" t="s">
        <v>143</v>
      </c>
      <c r="L141" s="40"/>
      <c r="M141" s="194" t="s">
        <v>1</v>
      </c>
      <c r="N141" s="195" t="s">
        <v>42</v>
      </c>
      <c r="O141" s="72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8" t="s">
        <v>144</v>
      </c>
      <c r="AT141" s="198" t="s">
        <v>139</v>
      </c>
      <c r="AU141" s="198" t="s">
        <v>88</v>
      </c>
      <c r="AY141" s="18" t="s">
        <v>136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85</v>
      </c>
      <c r="BK141" s="199">
        <f>ROUND(I141*H141,2)</f>
        <v>0</v>
      </c>
      <c r="BL141" s="18" t="s">
        <v>144</v>
      </c>
      <c r="BM141" s="198" t="s">
        <v>352</v>
      </c>
    </row>
    <row r="142" spans="1:65" s="13" customFormat="1" ht="11.25">
      <c r="B142" s="200"/>
      <c r="C142" s="201"/>
      <c r="D142" s="202" t="s">
        <v>146</v>
      </c>
      <c r="E142" s="203" t="s">
        <v>1</v>
      </c>
      <c r="F142" s="204" t="s">
        <v>353</v>
      </c>
      <c r="G142" s="201"/>
      <c r="H142" s="205">
        <v>3.5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146</v>
      </c>
      <c r="AU142" s="211" t="s">
        <v>88</v>
      </c>
      <c r="AV142" s="13" t="s">
        <v>88</v>
      </c>
      <c r="AW142" s="13" t="s">
        <v>33</v>
      </c>
      <c r="AX142" s="13" t="s">
        <v>85</v>
      </c>
      <c r="AY142" s="211" t="s">
        <v>136</v>
      </c>
    </row>
    <row r="143" spans="1:65" s="2" customFormat="1" ht="33" customHeight="1">
      <c r="A143" s="35"/>
      <c r="B143" s="36"/>
      <c r="C143" s="187" t="s">
        <v>174</v>
      </c>
      <c r="D143" s="187" t="s">
        <v>139</v>
      </c>
      <c r="E143" s="188" t="s">
        <v>354</v>
      </c>
      <c r="F143" s="189" t="s">
        <v>355</v>
      </c>
      <c r="G143" s="190" t="s">
        <v>341</v>
      </c>
      <c r="H143" s="191">
        <v>6.9420000000000002</v>
      </c>
      <c r="I143" s="192"/>
      <c r="J143" s="193">
        <f>ROUND(I143*H143,2)</f>
        <v>0</v>
      </c>
      <c r="K143" s="189" t="s">
        <v>143</v>
      </c>
      <c r="L143" s="40"/>
      <c r="M143" s="194" t="s">
        <v>1</v>
      </c>
      <c r="N143" s="195" t="s">
        <v>42</v>
      </c>
      <c r="O143" s="72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8" t="s">
        <v>144</v>
      </c>
      <c r="AT143" s="198" t="s">
        <v>139</v>
      </c>
      <c r="AU143" s="198" t="s">
        <v>88</v>
      </c>
      <c r="AY143" s="18" t="s">
        <v>136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85</v>
      </c>
      <c r="BK143" s="199">
        <f>ROUND(I143*H143,2)</f>
        <v>0</v>
      </c>
      <c r="BL143" s="18" t="s">
        <v>144</v>
      </c>
      <c r="BM143" s="198" t="s">
        <v>356</v>
      </c>
    </row>
    <row r="144" spans="1:65" s="14" customFormat="1" ht="11.25">
      <c r="B144" s="212"/>
      <c r="C144" s="213"/>
      <c r="D144" s="202" t="s">
        <v>146</v>
      </c>
      <c r="E144" s="214" t="s">
        <v>1</v>
      </c>
      <c r="F144" s="215" t="s">
        <v>357</v>
      </c>
      <c r="G144" s="213"/>
      <c r="H144" s="214" t="s">
        <v>1</v>
      </c>
      <c r="I144" s="216"/>
      <c r="J144" s="213"/>
      <c r="K144" s="213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146</v>
      </c>
      <c r="AU144" s="221" t="s">
        <v>88</v>
      </c>
      <c r="AV144" s="14" t="s">
        <v>85</v>
      </c>
      <c r="AW144" s="14" t="s">
        <v>33</v>
      </c>
      <c r="AX144" s="14" t="s">
        <v>77</v>
      </c>
      <c r="AY144" s="221" t="s">
        <v>136</v>
      </c>
    </row>
    <row r="145" spans="1:65" s="13" customFormat="1" ht="11.25">
      <c r="B145" s="200"/>
      <c r="C145" s="201"/>
      <c r="D145" s="202" t="s">
        <v>146</v>
      </c>
      <c r="E145" s="203" t="s">
        <v>1</v>
      </c>
      <c r="F145" s="204" t="s">
        <v>358</v>
      </c>
      <c r="G145" s="201"/>
      <c r="H145" s="205">
        <v>6.9420000000000002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146</v>
      </c>
      <c r="AU145" s="211" t="s">
        <v>88</v>
      </c>
      <c r="AV145" s="13" t="s">
        <v>88</v>
      </c>
      <c r="AW145" s="13" t="s">
        <v>33</v>
      </c>
      <c r="AX145" s="13" t="s">
        <v>85</v>
      </c>
      <c r="AY145" s="211" t="s">
        <v>136</v>
      </c>
    </row>
    <row r="146" spans="1:65" s="2" customFormat="1" ht="24">
      <c r="A146" s="35"/>
      <c r="B146" s="36"/>
      <c r="C146" s="187" t="s">
        <v>182</v>
      </c>
      <c r="D146" s="187" t="s">
        <v>139</v>
      </c>
      <c r="E146" s="188" t="s">
        <v>359</v>
      </c>
      <c r="F146" s="189" t="s">
        <v>360</v>
      </c>
      <c r="G146" s="190" t="s">
        <v>341</v>
      </c>
      <c r="H146" s="191">
        <v>6.9420000000000002</v>
      </c>
      <c r="I146" s="192"/>
      <c r="J146" s="193">
        <f>ROUND(I146*H146,2)</f>
        <v>0</v>
      </c>
      <c r="K146" s="189" t="s">
        <v>143</v>
      </c>
      <c r="L146" s="40"/>
      <c r="M146" s="194" t="s">
        <v>1</v>
      </c>
      <c r="N146" s="195" t="s">
        <v>42</v>
      </c>
      <c r="O146" s="72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8" t="s">
        <v>144</v>
      </c>
      <c r="AT146" s="198" t="s">
        <v>139</v>
      </c>
      <c r="AU146" s="198" t="s">
        <v>88</v>
      </c>
      <c r="AY146" s="18" t="s">
        <v>136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85</v>
      </c>
      <c r="BK146" s="199">
        <f>ROUND(I146*H146,2)</f>
        <v>0</v>
      </c>
      <c r="BL146" s="18" t="s">
        <v>144</v>
      </c>
      <c r="BM146" s="198" t="s">
        <v>361</v>
      </c>
    </row>
    <row r="147" spans="1:65" s="14" customFormat="1" ht="11.25">
      <c r="B147" s="212"/>
      <c r="C147" s="213"/>
      <c r="D147" s="202" t="s">
        <v>146</v>
      </c>
      <c r="E147" s="214" t="s">
        <v>1</v>
      </c>
      <c r="F147" s="215" t="s">
        <v>357</v>
      </c>
      <c r="G147" s="213"/>
      <c r="H147" s="214" t="s">
        <v>1</v>
      </c>
      <c r="I147" s="216"/>
      <c r="J147" s="213"/>
      <c r="K147" s="213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146</v>
      </c>
      <c r="AU147" s="221" t="s">
        <v>88</v>
      </c>
      <c r="AV147" s="14" t="s">
        <v>85</v>
      </c>
      <c r="AW147" s="14" t="s">
        <v>33</v>
      </c>
      <c r="AX147" s="14" t="s">
        <v>77</v>
      </c>
      <c r="AY147" s="221" t="s">
        <v>136</v>
      </c>
    </row>
    <row r="148" spans="1:65" s="13" customFormat="1" ht="11.25">
      <c r="B148" s="200"/>
      <c r="C148" s="201"/>
      <c r="D148" s="202" t="s">
        <v>146</v>
      </c>
      <c r="E148" s="203" t="s">
        <v>1</v>
      </c>
      <c r="F148" s="204" t="s">
        <v>362</v>
      </c>
      <c r="G148" s="201"/>
      <c r="H148" s="205">
        <v>6.9420000000000002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146</v>
      </c>
      <c r="AU148" s="211" t="s">
        <v>88</v>
      </c>
      <c r="AV148" s="13" t="s">
        <v>88</v>
      </c>
      <c r="AW148" s="13" t="s">
        <v>33</v>
      </c>
      <c r="AX148" s="13" t="s">
        <v>85</v>
      </c>
      <c r="AY148" s="211" t="s">
        <v>136</v>
      </c>
    </row>
    <row r="149" spans="1:65" s="2" customFormat="1" ht="24">
      <c r="A149" s="35"/>
      <c r="B149" s="36"/>
      <c r="C149" s="187" t="s">
        <v>190</v>
      </c>
      <c r="D149" s="187" t="s">
        <v>139</v>
      </c>
      <c r="E149" s="188" t="s">
        <v>363</v>
      </c>
      <c r="F149" s="189" t="s">
        <v>364</v>
      </c>
      <c r="G149" s="190" t="s">
        <v>234</v>
      </c>
      <c r="H149" s="191">
        <v>13.884</v>
      </c>
      <c r="I149" s="192"/>
      <c r="J149" s="193">
        <f>ROUND(I149*H149,2)</f>
        <v>0</v>
      </c>
      <c r="K149" s="189" t="s">
        <v>143</v>
      </c>
      <c r="L149" s="40"/>
      <c r="M149" s="194" t="s">
        <v>1</v>
      </c>
      <c r="N149" s="195" t="s">
        <v>42</v>
      </c>
      <c r="O149" s="72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8" t="s">
        <v>144</v>
      </c>
      <c r="AT149" s="198" t="s">
        <v>139</v>
      </c>
      <c r="AU149" s="198" t="s">
        <v>88</v>
      </c>
      <c r="AY149" s="18" t="s">
        <v>136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85</v>
      </c>
      <c r="BK149" s="199">
        <f>ROUND(I149*H149,2)</f>
        <v>0</v>
      </c>
      <c r="BL149" s="18" t="s">
        <v>144</v>
      </c>
      <c r="BM149" s="198" t="s">
        <v>365</v>
      </c>
    </row>
    <row r="150" spans="1:65" s="13" customFormat="1" ht="11.25">
      <c r="B150" s="200"/>
      <c r="C150" s="201"/>
      <c r="D150" s="202" t="s">
        <v>146</v>
      </c>
      <c r="E150" s="203" t="s">
        <v>1</v>
      </c>
      <c r="F150" s="204" t="s">
        <v>366</v>
      </c>
      <c r="G150" s="201"/>
      <c r="H150" s="205">
        <v>13.884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146</v>
      </c>
      <c r="AU150" s="211" t="s">
        <v>88</v>
      </c>
      <c r="AV150" s="13" t="s">
        <v>88</v>
      </c>
      <c r="AW150" s="13" t="s">
        <v>33</v>
      </c>
      <c r="AX150" s="13" t="s">
        <v>85</v>
      </c>
      <c r="AY150" s="211" t="s">
        <v>136</v>
      </c>
    </row>
    <row r="151" spans="1:65" s="2" customFormat="1" ht="33" customHeight="1">
      <c r="A151" s="35"/>
      <c r="B151" s="36"/>
      <c r="C151" s="187" t="s">
        <v>157</v>
      </c>
      <c r="D151" s="187" t="s">
        <v>139</v>
      </c>
      <c r="E151" s="188" t="s">
        <v>367</v>
      </c>
      <c r="F151" s="189" t="s">
        <v>368</v>
      </c>
      <c r="G151" s="190" t="s">
        <v>341</v>
      </c>
      <c r="H151" s="191">
        <v>4.2530000000000001</v>
      </c>
      <c r="I151" s="192"/>
      <c r="J151" s="193">
        <f>ROUND(I151*H151,2)</f>
        <v>0</v>
      </c>
      <c r="K151" s="189" t="s">
        <v>143</v>
      </c>
      <c r="L151" s="40"/>
      <c r="M151" s="194" t="s">
        <v>1</v>
      </c>
      <c r="N151" s="195" t="s">
        <v>42</v>
      </c>
      <c r="O151" s="72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8" t="s">
        <v>144</v>
      </c>
      <c r="AT151" s="198" t="s">
        <v>139</v>
      </c>
      <c r="AU151" s="198" t="s">
        <v>88</v>
      </c>
      <c r="AY151" s="18" t="s">
        <v>136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85</v>
      </c>
      <c r="BK151" s="199">
        <f>ROUND(I151*H151,2)</f>
        <v>0</v>
      </c>
      <c r="BL151" s="18" t="s">
        <v>144</v>
      </c>
      <c r="BM151" s="198" t="s">
        <v>369</v>
      </c>
    </row>
    <row r="152" spans="1:65" s="14" customFormat="1" ht="11.25">
      <c r="B152" s="212"/>
      <c r="C152" s="213"/>
      <c r="D152" s="202" t="s">
        <v>146</v>
      </c>
      <c r="E152" s="214" t="s">
        <v>1</v>
      </c>
      <c r="F152" s="215" t="s">
        <v>370</v>
      </c>
      <c r="G152" s="213"/>
      <c r="H152" s="214" t="s">
        <v>1</v>
      </c>
      <c r="I152" s="216"/>
      <c r="J152" s="213"/>
      <c r="K152" s="213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146</v>
      </c>
      <c r="AU152" s="221" t="s">
        <v>88</v>
      </c>
      <c r="AV152" s="14" t="s">
        <v>85</v>
      </c>
      <c r="AW152" s="14" t="s">
        <v>33</v>
      </c>
      <c r="AX152" s="14" t="s">
        <v>77</v>
      </c>
      <c r="AY152" s="221" t="s">
        <v>136</v>
      </c>
    </row>
    <row r="153" spans="1:65" s="14" customFormat="1" ht="11.25">
      <c r="B153" s="212"/>
      <c r="C153" s="213"/>
      <c r="D153" s="202" t="s">
        <v>146</v>
      </c>
      <c r="E153" s="214" t="s">
        <v>1</v>
      </c>
      <c r="F153" s="215" t="s">
        <v>371</v>
      </c>
      <c r="G153" s="213"/>
      <c r="H153" s="214" t="s">
        <v>1</v>
      </c>
      <c r="I153" s="216"/>
      <c r="J153" s="213"/>
      <c r="K153" s="213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146</v>
      </c>
      <c r="AU153" s="221" t="s">
        <v>88</v>
      </c>
      <c r="AV153" s="14" t="s">
        <v>85</v>
      </c>
      <c r="AW153" s="14" t="s">
        <v>33</v>
      </c>
      <c r="AX153" s="14" t="s">
        <v>77</v>
      </c>
      <c r="AY153" s="221" t="s">
        <v>136</v>
      </c>
    </row>
    <row r="154" spans="1:65" s="13" customFormat="1" ht="11.25">
      <c r="B154" s="200"/>
      <c r="C154" s="201"/>
      <c r="D154" s="202" t="s">
        <v>146</v>
      </c>
      <c r="E154" s="203" t="s">
        <v>1</v>
      </c>
      <c r="F154" s="204" t="s">
        <v>372</v>
      </c>
      <c r="G154" s="201"/>
      <c r="H154" s="205">
        <v>4.2530000000000001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146</v>
      </c>
      <c r="AU154" s="211" t="s">
        <v>88</v>
      </c>
      <c r="AV154" s="13" t="s">
        <v>88</v>
      </c>
      <c r="AW154" s="13" t="s">
        <v>33</v>
      </c>
      <c r="AX154" s="13" t="s">
        <v>85</v>
      </c>
      <c r="AY154" s="211" t="s">
        <v>136</v>
      </c>
    </row>
    <row r="155" spans="1:65" s="2" customFormat="1" ht="16.5" customHeight="1">
      <c r="A155" s="35"/>
      <c r="B155" s="36"/>
      <c r="C155" s="222" t="s">
        <v>188</v>
      </c>
      <c r="D155" s="222" t="s">
        <v>153</v>
      </c>
      <c r="E155" s="223" t="s">
        <v>373</v>
      </c>
      <c r="F155" s="224" t="s">
        <v>374</v>
      </c>
      <c r="G155" s="225" t="s">
        <v>234</v>
      </c>
      <c r="H155" s="226">
        <v>8.5060000000000002</v>
      </c>
      <c r="I155" s="227"/>
      <c r="J155" s="228">
        <f>ROUND(I155*H155,2)</f>
        <v>0</v>
      </c>
      <c r="K155" s="224" t="s">
        <v>143</v>
      </c>
      <c r="L155" s="229"/>
      <c r="M155" s="230" t="s">
        <v>1</v>
      </c>
      <c r="N155" s="231" t="s">
        <v>42</v>
      </c>
      <c r="O155" s="72"/>
      <c r="P155" s="196">
        <f>O155*H155</f>
        <v>0</v>
      </c>
      <c r="Q155" s="196">
        <v>1</v>
      </c>
      <c r="R155" s="196">
        <f>Q155*H155</f>
        <v>8.5060000000000002</v>
      </c>
      <c r="S155" s="196">
        <v>0</v>
      </c>
      <c r="T155" s="19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8" t="s">
        <v>157</v>
      </c>
      <c r="AT155" s="198" t="s">
        <v>153</v>
      </c>
      <c r="AU155" s="198" t="s">
        <v>88</v>
      </c>
      <c r="AY155" s="18" t="s">
        <v>136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85</v>
      </c>
      <c r="BK155" s="199">
        <f>ROUND(I155*H155,2)</f>
        <v>0</v>
      </c>
      <c r="BL155" s="18" t="s">
        <v>144</v>
      </c>
      <c r="BM155" s="198" t="s">
        <v>375</v>
      </c>
    </row>
    <row r="156" spans="1:65" s="13" customFormat="1" ht="11.25">
      <c r="B156" s="200"/>
      <c r="C156" s="201"/>
      <c r="D156" s="202" t="s">
        <v>146</v>
      </c>
      <c r="E156" s="201"/>
      <c r="F156" s="204" t="s">
        <v>376</v>
      </c>
      <c r="G156" s="201"/>
      <c r="H156" s="205">
        <v>8.5060000000000002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146</v>
      </c>
      <c r="AU156" s="211" t="s">
        <v>88</v>
      </c>
      <c r="AV156" s="13" t="s">
        <v>88</v>
      </c>
      <c r="AW156" s="13" t="s">
        <v>4</v>
      </c>
      <c r="AX156" s="13" t="s">
        <v>85</v>
      </c>
      <c r="AY156" s="211" t="s">
        <v>136</v>
      </c>
    </row>
    <row r="157" spans="1:65" s="2" customFormat="1" ht="24">
      <c r="A157" s="35"/>
      <c r="B157" s="36"/>
      <c r="C157" s="187" t="s">
        <v>204</v>
      </c>
      <c r="D157" s="187" t="s">
        <v>139</v>
      </c>
      <c r="E157" s="188" t="s">
        <v>377</v>
      </c>
      <c r="F157" s="189" t="s">
        <v>378</v>
      </c>
      <c r="G157" s="190" t="s">
        <v>168</v>
      </c>
      <c r="H157" s="191">
        <v>29.454999999999998</v>
      </c>
      <c r="I157" s="192"/>
      <c r="J157" s="193">
        <f>ROUND(I157*H157,2)</f>
        <v>0</v>
      </c>
      <c r="K157" s="189" t="s">
        <v>143</v>
      </c>
      <c r="L157" s="40"/>
      <c r="M157" s="194" t="s">
        <v>1</v>
      </c>
      <c r="N157" s="195" t="s">
        <v>42</v>
      </c>
      <c r="O157" s="72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8" t="s">
        <v>144</v>
      </c>
      <c r="AT157" s="198" t="s">
        <v>139</v>
      </c>
      <c r="AU157" s="198" t="s">
        <v>88</v>
      </c>
      <c r="AY157" s="18" t="s">
        <v>136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8" t="s">
        <v>85</v>
      </c>
      <c r="BK157" s="199">
        <f>ROUND(I157*H157,2)</f>
        <v>0</v>
      </c>
      <c r="BL157" s="18" t="s">
        <v>144</v>
      </c>
      <c r="BM157" s="198" t="s">
        <v>379</v>
      </c>
    </row>
    <row r="158" spans="1:65" s="14" customFormat="1" ht="11.25">
      <c r="B158" s="212"/>
      <c r="C158" s="213"/>
      <c r="D158" s="202" t="s">
        <v>146</v>
      </c>
      <c r="E158" s="214" t="s">
        <v>1</v>
      </c>
      <c r="F158" s="215" t="s">
        <v>380</v>
      </c>
      <c r="G158" s="213"/>
      <c r="H158" s="214" t="s">
        <v>1</v>
      </c>
      <c r="I158" s="216"/>
      <c r="J158" s="213"/>
      <c r="K158" s="213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146</v>
      </c>
      <c r="AU158" s="221" t="s">
        <v>88</v>
      </c>
      <c r="AV158" s="14" t="s">
        <v>85</v>
      </c>
      <c r="AW158" s="14" t="s">
        <v>33</v>
      </c>
      <c r="AX158" s="14" t="s">
        <v>77</v>
      </c>
      <c r="AY158" s="221" t="s">
        <v>136</v>
      </c>
    </row>
    <row r="159" spans="1:65" s="13" customFormat="1" ht="11.25">
      <c r="B159" s="200"/>
      <c r="C159" s="201"/>
      <c r="D159" s="202" t="s">
        <v>146</v>
      </c>
      <c r="E159" s="203" t="s">
        <v>1</v>
      </c>
      <c r="F159" s="204" t="s">
        <v>381</v>
      </c>
      <c r="G159" s="201"/>
      <c r="H159" s="205">
        <v>3.06</v>
      </c>
      <c r="I159" s="206"/>
      <c r="J159" s="201"/>
      <c r="K159" s="201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146</v>
      </c>
      <c r="AU159" s="211" t="s">
        <v>88</v>
      </c>
      <c r="AV159" s="13" t="s">
        <v>88</v>
      </c>
      <c r="AW159" s="13" t="s">
        <v>33</v>
      </c>
      <c r="AX159" s="13" t="s">
        <v>77</v>
      </c>
      <c r="AY159" s="211" t="s">
        <v>136</v>
      </c>
    </row>
    <row r="160" spans="1:65" s="13" customFormat="1" ht="11.25">
      <c r="B160" s="200"/>
      <c r="C160" s="201"/>
      <c r="D160" s="202" t="s">
        <v>146</v>
      </c>
      <c r="E160" s="203" t="s">
        <v>1</v>
      </c>
      <c r="F160" s="204" t="s">
        <v>382</v>
      </c>
      <c r="G160" s="201"/>
      <c r="H160" s="205">
        <v>23.297000000000001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146</v>
      </c>
      <c r="AU160" s="211" t="s">
        <v>88</v>
      </c>
      <c r="AV160" s="13" t="s">
        <v>88</v>
      </c>
      <c r="AW160" s="13" t="s">
        <v>33</v>
      </c>
      <c r="AX160" s="13" t="s">
        <v>77</v>
      </c>
      <c r="AY160" s="211" t="s">
        <v>136</v>
      </c>
    </row>
    <row r="161" spans="1:65" s="13" customFormat="1" ht="11.25">
      <c r="B161" s="200"/>
      <c r="C161" s="201"/>
      <c r="D161" s="202" t="s">
        <v>146</v>
      </c>
      <c r="E161" s="203" t="s">
        <v>1</v>
      </c>
      <c r="F161" s="204" t="s">
        <v>383</v>
      </c>
      <c r="G161" s="201"/>
      <c r="H161" s="205">
        <v>3.0979999999999999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146</v>
      </c>
      <c r="AU161" s="211" t="s">
        <v>88</v>
      </c>
      <c r="AV161" s="13" t="s">
        <v>88</v>
      </c>
      <c r="AW161" s="13" t="s">
        <v>33</v>
      </c>
      <c r="AX161" s="13" t="s">
        <v>77</v>
      </c>
      <c r="AY161" s="211" t="s">
        <v>136</v>
      </c>
    </row>
    <row r="162" spans="1:65" s="16" customFormat="1" ht="11.25">
      <c r="B162" s="243"/>
      <c r="C162" s="244"/>
      <c r="D162" s="202" t="s">
        <v>146</v>
      </c>
      <c r="E162" s="245" t="s">
        <v>1</v>
      </c>
      <c r="F162" s="246" t="s">
        <v>165</v>
      </c>
      <c r="G162" s="244"/>
      <c r="H162" s="247">
        <v>29.454999999999998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AT162" s="253" t="s">
        <v>146</v>
      </c>
      <c r="AU162" s="253" t="s">
        <v>88</v>
      </c>
      <c r="AV162" s="16" t="s">
        <v>144</v>
      </c>
      <c r="AW162" s="16" t="s">
        <v>33</v>
      </c>
      <c r="AX162" s="16" t="s">
        <v>85</v>
      </c>
      <c r="AY162" s="253" t="s">
        <v>136</v>
      </c>
    </row>
    <row r="163" spans="1:65" s="12" customFormat="1" ht="22.9" customHeight="1">
      <c r="B163" s="171"/>
      <c r="C163" s="172"/>
      <c r="D163" s="173" t="s">
        <v>76</v>
      </c>
      <c r="E163" s="185" t="s">
        <v>208</v>
      </c>
      <c r="F163" s="185" t="s">
        <v>384</v>
      </c>
      <c r="G163" s="172"/>
      <c r="H163" s="172"/>
      <c r="I163" s="175"/>
      <c r="J163" s="186">
        <f>BK163</f>
        <v>0</v>
      </c>
      <c r="K163" s="172"/>
      <c r="L163" s="177"/>
      <c r="M163" s="178"/>
      <c r="N163" s="179"/>
      <c r="O163" s="179"/>
      <c r="P163" s="180">
        <f>SUM(P164:P199)</f>
        <v>0</v>
      </c>
      <c r="Q163" s="179"/>
      <c r="R163" s="180">
        <f>SUM(R164:R199)</f>
        <v>0</v>
      </c>
      <c r="S163" s="179"/>
      <c r="T163" s="181">
        <f>SUM(T164:T199)</f>
        <v>12.204060000000002</v>
      </c>
      <c r="AR163" s="182" t="s">
        <v>85</v>
      </c>
      <c r="AT163" s="183" t="s">
        <v>76</v>
      </c>
      <c r="AU163" s="183" t="s">
        <v>85</v>
      </c>
      <c r="AY163" s="182" t="s">
        <v>136</v>
      </c>
      <c r="BK163" s="184">
        <f>SUM(BK164:BK199)</f>
        <v>0</v>
      </c>
    </row>
    <row r="164" spans="1:65" s="2" customFormat="1" ht="24">
      <c r="A164" s="35"/>
      <c r="B164" s="36"/>
      <c r="C164" s="187" t="s">
        <v>208</v>
      </c>
      <c r="D164" s="187" t="s">
        <v>139</v>
      </c>
      <c r="E164" s="188" t="s">
        <v>385</v>
      </c>
      <c r="F164" s="189" t="s">
        <v>386</v>
      </c>
      <c r="G164" s="190" t="s">
        <v>168</v>
      </c>
      <c r="H164" s="191">
        <v>9.7560000000000002</v>
      </c>
      <c r="I164" s="192"/>
      <c r="J164" s="193">
        <f>ROUND(I164*H164,2)</f>
        <v>0</v>
      </c>
      <c r="K164" s="189" t="s">
        <v>143</v>
      </c>
      <c r="L164" s="40"/>
      <c r="M164" s="194" t="s">
        <v>1</v>
      </c>
      <c r="N164" s="195" t="s">
        <v>42</v>
      </c>
      <c r="O164" s="72"/>
      <c r="P164" s="196">
        <f>O164*H164</f>
        <v>0</v>
      </c>
      <c r="Q164" s="196">
        <v>0</v>
      </c>
      <c r="R164" s="196">
        <f>Q164*H164</f>
        <v>0</v>
      </c>
      <c r="S164" s="196">
        <v>0.19</v>
      </c>
      <c r="T164" s="197">
        <f>S164*H164</f>
        <v>1.85364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8" t="s">
        <v>144</v>
      </c>
      <c r="AT164" s="198" t="s">
        <v>139</v>
      </c>
      <c r="AU164" s="198" t="s">
        <v>88</v>
      </c>
      <c r="AY164" s="18" t="s">
        <v>136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8" t="s">
        <v>85</v>
      </c>
      <c r="BK164" s="199">
        <f>ROUND(I164*H164,2)</f>
        <v>0</v>
      </c>
      <c r="BL164" s="18" t="s">
        <v>144</v>
      </c>
      <c r="BM164" s="198" t="s">
        <v>387</v>
      </c>
    </row>
    <row r="165" spans="1:65" s="14" customFormat="1" ht="11.25">
      <c r="B165" s="212"/>
      <c r="C165" s="213"/>
      <c r="D165" s="202" t="s">
        <v>146</v>
      </c>
      <c r="E165" s="214" t="s">
        <v>1</v>
      </c>
      <c r="F165" s="215" t="s">
        <v>388</v>
      </c>
      <c r="G165" s="213"/>
      <c r="H165" s="214" t="s">
        <v>1</v>
      </c>
      <c r="I165" s="216"/>
      <c r="J165" s="213"/>
      <c r="K165" s="213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146</v>
      </c>
      <c r="AU165" s="221" t="s">
        <v>88</v>
      </c>
      <c r="AV165" s="14" t="s">
        <v>85</v>
      </c>
      <c r="AW165" s="14" t="s">
        <v>33</v>
      </c>
      <c r="AX165" s="14" t="s">
        <v>77</v>
      </c>
      <c r="AY165" s="221" t="s">
        <v>136</v>
      </c>
    </row>
    <row r="166" spans="1:65" s="13" customFormat="1" ht="11.25">
      <c r="B166" s="200"/>
      <c r="C166" s="201"/>
      <c r="D166" s="202" t="s">
        <v>146</v>
      </c>
      <c r="E166" s="203" t="s">
        <v>1</v>
      </c>
      <c r="F166" s="204" t="s">
        <v>389</v>
      </c>
      <c r="G166" s="201"/>
      <c r="H166" s="205">
        <v>4.4020000000000001</v>
      </c>
      <c r="I166" s="206"/>
      <c r="J166" s="201"/>
      <c r="K166" s="201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146</v>
      </c>
      <c r="AU166" s="211" t="s">
        <v>88</v>
      </c>
      <c r="AV166" s="13" t="s">
        <v>88</v>
      </c>
      <c r="AW166" s="13" t="s">
        <v>33</v>
      </c>
      <c r="AX166" s="13" t="s">
        <v>77</v>
      </c>
      <c r="AY166" s="211" t="s">
        <v>136</v>
      </c>
    </row>
    <row r="167" spans="1:65" s="13" customFormat="1" ht="11.25">
      <c r="B167" s="200"/>
      <c r="C167" s="201"/>
      <c r="D167" s="202" t="s">
        <v>146</v>
      </c>
      <c r="E167" s="203" t="s">
        <v>1</v>
      </c>
      <c r="F167" s="204" t="s">
        <v>390</v>
      </c>
      <c r="G167" s="201"/>
      <c r="H167" s="205">
        <v>3.5329999999999999</v>
      </c>
      <c r="I167" s="206"/>
      <c r="J167" s="201"/>
      <c r="K167" s="201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146</v>
      </c>
      <c r="AU167" s="211" t="s">
        <v>88</v>
      </c>
      <c r="AV167" s="13" t="s">
        <v>88</v>
      </c>
      <c r="AW167" s="13" t="s">
        <v>33</v>
      </c>
      <c r="AX167" s="13" t="s">
        <v>77</v>
      </c>
      <c r="AY167" s="211" t="s">
        <v>136</v>
      </c>
    </row>
    <row r="168" spans="1:65" s="13" customFormat="1" ht="11.25">
      <c r="B168" s="200"/>
      <c r="C168" s="201"/>
      <c r="D168" s="202" t="s">
        <v>146</v>
      </c>
      <c r="E168" s="203" t="s">
        <v>1</v>
      </c>
      <c r="F168" s="204" t="s">
        <v>391</v>
      </c>
      <c r="G168" s="201"/>
      <c r="H168" s="205">
        <v>1.821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146</v>
      </c>
      <c r="AU168" s="211" t="s">
        <v>88</v>
      </c>
      <c r="AV168" s="13" t="s">
        <v>88</v>
      </c>
      <c r="AW168" s="13" t="s">
        <v>33</v>
      </c>
      <c r="AX168" s="13" t="s">
        <v>77</v>
      </c>
      <c r="AY168" s="211" t="s">
        <v>136</v>
      </c>
    </row>
    <row r="169" spans="1:65" s="16" customFormat="1" ht="11.25">
      <c r="B169" s="243"/>
      <c r="C169" s="244"/>
      <c r="D169" s="202" t="s">
        <v>146</v>
      </c>
      <c r="E169" s="245" t="s">
        <v>1</v>
      </c>
      <c r="F169" s="246" t="s">
        <v>165</v>
      </c>
      <c r="G169" s="244"/>
      <c r="H169" s="247">
        <v>9.7560000000000002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AT169" s="253" t="s">
        <v>146</v>
      </c>
      <c r="AU169" s="253" t="s">
        <v>88</v>
      </c>
      <c r="AV169" s="16" t="s">
        <v>144</v>
      </c>
      <c r="AW169" s="16" t="s">
        <v>33</v>
      </c>
      <c r="AX169" s="16" t="s">
        <v>85</v>
      </c>
      <c r="AY169" s="253" t="s">
        <v>136</v>
      </c>
    </row>
    <row r="170" spans="1:65" s="2" customFormat="1" ht="24">
      <c r="A170" s="35"/>
      <c r="B170" s="36"/>
      <c r="C170" s="187" t="s">
        <v>212</v>
      </c>
      <c r="D170" s="187" t="s">
        <v>139</v>
      </c>
      <c r="E170" s="188" t="s">
        <v>392</v>
      </c>
      <c r="F170" s="189" t="s">
        <v>393</v>
      </c>
      <c r="G170" s="190" t="s">
        <v>168</v>
      </c>
      <c r="H170" s="191">
        <v>20.010000000000002</v>
      </c>
      <c r="I170" s="192"/>
      <c r="J170" s="193">
        <f>ROUND(I170*H170,2)</f>
        <v>0</v>
      </c>
      <c r="K170" s="189" t="s">
        <v>143</v>
      </c>
      <c r="L170" s="40"/>
      <c r="M170" s="194" t="s">
        <v>1</v>
      </c>
      <c r="N170" s="195" t="s">
        <v>42</v>
      </c>
      <c r="O170" s="72"/>
      <c r="P170" s="196">
        <f>O170*H170</f>
        <v>0</v>
      </c>
      <c r="Q170" s="196">
        <v>0</v>
      </c>
      <c r="R170" s="196">
        <f>Q170*H170</f>
        <v>0</v>
      </c>
      <c r="S170" s="196">
        <v>0.19</v>
      </c>
      <c r="T170" s="197">
        <f>S170*H170</f>
        <v>3.8019000000000003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8" t="s">
        <v>144</v>
      </c>
      <c r="AT170" s="198" t="s">
        <v>139</v>
      </c>
      <c r="AU170" s="198" t="s">
        <v>88</v>
      </c>
      <c r="AY170" s="18" t="s">
        <v>136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85</v>
      </c>
      <c r="BK170" s="199">
        <f>ROUND(I170*H170,2)</f>
        <v>0</v>
      </c>
      <c r="BL170" s="18" t="s">
        <v>144</v>
      </c>
      <c r="BM170" s="198" t="s">
        <v>394</v>
      </c>
    </row>
    <row r="171" spans="1:65" s="14" customFormat="1" ht="11.25">
      <c r="B171" s="212"/>
      <c r="C171" s="213"/>
      <c r="D171" s="202" t="s">
        <v>146</v>
      </c>
      <c r="E171" s="214" t="s">
        <v>1</v>
      </c>
      <c r="F171" s="215" t="s">
        <v>388</v>
      </c>
      <c r="G171" s="213"/>
      <c r="H171" s="214" t="s">
        <v>1</v>
      </c>
      <c r="I171" s="216"/>
      <c r="J171" s="213"/>
      <c r="K171" s="213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146</v>
      </c>
      <c r="AU171" s="221" t="s">
        <v>88</v>
      </c>
      <c r="AV171" s="14" t="s">
        <v>85</v>
      </c>
      <c r="AW171" s="14" t="s">
        <v>33</v>
      </c>
      <c r="AX171" s="14" t="s">
        <v>77</v>
      </c>
      <c r="AY171" s="221" t="s">
        <v>136</v>
      </c>
    </row>
    <row r="172" spans="1:65" s="13" customFormat="1" ht="11.25">
      <c r="B172" s="200"/>
      <c r="C172" s="201"/>
      <c r="D172" s="202" t="s">
        <v>146</v>
      </c>
      <c r="E172" s="203" t="s">
        <v>1</v>
      </c>
      <c r="F172" s="204" t="s">
        <v>395</v>
      </c>
      <c r="G172" s="201"/>
      <c r="H172" s="205">
        <v>20.010000000000002</v>
      </c>
      <c r="I172" s="206"/>
      <c r="J172" s="201"/>
      <c r="K172" s="201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146</v>
      </c>
      <c r="AU172" s="211" t="s">
        <v>88</v>
      </c>
      <c r="AV172" s="13" t="s">
        <v>88</v>
      </c>
      <c r="AW172" s="13" t="s">
        <v>33</v>
      </c>
      <c r="AX172" s="13" t="s">
        <v>85</v>
      </c>
      <c r="AY172" s="211" t="s">
        <v>136</v>
      </c>
    </row>
    <row r="173" spans="1:65" s="2" customFormat="1" ht="24">
      <c r="A173" s="35"/>
      <c r="B173" s="36"/>
      <c r="C173" s="187" t="s">
        <v>218</v>
      </c>
      <c r="D173" s="187" t="s">
        <v>139</v>
      </c>
      <c r="E173" s="188" t="s">
        <v>396</v>
      </c>
      <c r="F173" s="189" t="s">
        <v>397</v>
      </c>
      <c r="G173" s="190" t="s">
        <v>168</v>
      </c>
      <c r="H173" s="191">
        <v>9.7560000000000002</v>
      </c>
      <c r="I173" s="192"/>
      <c r="J173" s="193">
        <f>ROUND(I173*H173,2)</f>
        <v>0</v>
      </c>
      <c r="K173" s="189" t="s">
        <v>143</v>
      </c>
      <c r="L173" s="40"/>
      <c r="M173" s="194" t="s">
        <v>1</v>
      </c>
      <c r="N173" s="195" t="s">
        <v>42</v>
      </c>
      <c r="O173" s="72"/>
      <c r="P173" s="196">
        <f>O173*H173</f>
        <v>0</v>
      </c>
      <c r="Q173" s="196">
        <v>0</v>
      </c>
      <c r="R173" s="196">
        <f>Q173*H173</f>
        <v>0</v>
      </c>
      <c r="S173" s="196">
        <v>0.22</v>
      </c>
      <c r="T173" s="197">
        <f>S173*H173</f>
        <v>2.1463200000000002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8" t="s">
        <v>144</v>
      </c>
      <c r="AT173" s="198" t="s">
        <v>139</v>
      </c>
      <c r="AU173" s="198" t="s">
        <v>88</v>
      </c>
      <c r="AY173" s="18" t="s">
        <v>136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85</v>
      </c>
      <c r="BK173" s="199">
        <f>ROUND(I173*H173,2)</f>
        <v>0</v>
      </c>
      <c r="BL173" s="18" t="s">
        <v>144</v>
      </c>
      <c r="BM173" s="198" t="s">
        <v>398</v>
      </c>
    </row>
    <row r="174" spans="1:65" s="14" customFormat="1" ht="11.25">
      <c r="B174" s="212"/>
      <c r="C174" s="213"/>
      <c r="D174" s="202" t="s">
        <v>146</v>
      </c>
      <c r="E174" s="214" t="s">
        <v>1</v>
      </c>
      <c r="F174" s="215" t="s">
        <v>388</v>
      </c>
      <c r="G174" s="213"/>
      <c r="H174" s="214" t="s">
        <v>1</v>
      </c>
      <c r="I174" s="216"/>
      <c r="J174" s="213"/>
      <c r="K174" s="213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146</v>
      </c>
      <c r="AU174" s="221" t="s">
        <v>88</v>
      </c>
      <c r="AV174" s="14" t="s">
        <v>85</v>
      </c>
      <c r="AW174" s="14" t="s">
        <v>33</v>
      </c>
      <c r="AX174" s="14" t="s">
        <v>77</v>
      </c>
      <c r="AY174" s="221" t="s">
        <v>136</v>
      </c>
    </row>
    <row r="175" spans="1:65" s="13" customFormat="1" ht="11.25">
      <c r="B175" s="200"/>
      <c r="C175" s="201"/>
      <c r="D175" s="202" t="s">
        <v>146</v>
      </c>
      <c r="E175" s="203" t="s">
        <v>1</v>
      </c>
      <c r="F175" s="204" t="s">
        <v>389</v>
      </c>
      <c r="G175" s="201"/>
      <c r="H175" s="205">
        <v>4.4020000000000001</v>
      </c>
      <c r="I175" s="206"/>
      <c r="J175" s="201"/>
      <c r="K175" s="201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146</v>
      </c>
      <c r="AU175" s="211" t="s">
        <v>88</v>
      </c>
      <c r="AV175" s="13" t="s">
        <v>88</v>
      </c>
      <c r="AW175" s="13" t="s">
        <v>33</v>
      </c>
      <c r="AX175" s="13" t="s">
        <v>77</v>
      </c>
      <c r="AY175" s="211" t="s">
        <v>136</v>
      </c>
    </row>
    <row r="176" spans="1:65" s="13" customFormat="1" ht="11.25">
      <c r="B176" s="200"/>
      <c r="C176" s="201"/>
      <c r="D176" s="202" t="s">
        <v>146</v>
      </c>
      <c r="E176" s="203" t="s">
        <v>1</v>
      </c>
      <c r="F176" s="204" t="s">
        <v>390</v>
      </c>
      <c r="G176" s="201"/>
      <c r="H176" s="205">
        <v>3.5329999999999999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146</v>
      </c>
      <c r="AU176" s="211" t="s">
        <v>88</v>
      </c>
      <c r="AV176" s="13" t="s">
        <v>88</v>
      </c>
      <c r="AW176" s="13" t="s">
        <v>33</v>
      </c>
      <c r="AX176" s="13" t="s">
        <v>77</v>
      </c>
      <c r="AY176" s="211" t="s">
        <v>136</v>
      </c>
    </row>
    <row r="177" spans="1:65" s="13" customFormat="1" ht="11.25">
      <c r="B177" s="200"/>
      <c r="C177" s="201"/>
      <c r="D177" s="202" t="s">
        <v>146</v>
      </c>
      <c r="E177" s="203" t="s">
        <v>1</v>
      </c>
      <c r="F177" s="204" t="s">
        <v>391</v>
      </c>
      <c r="G177" s="201"/>
      <c r="H177" s="205">
        <v>1.821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146</v>
      </c>
      <c r="AU177" s="211" t="s">
        <v>88</v>
      </c>
      <c r="AV177" s="13" t="s">
        <v>88</v>
      </c>
      <c r="AW177" s="13" t="s">
        <v>33</v>
      </c>
      <c r="AX177" s="13" t="s">
        <v>77</v>
      </c>
      <c r="AY177" s="211" t="s">
        <v>136</v>
      </c>
    </row>
    <row r="178" spans="1:65" s="16" customFormat="1" ht="11.25">
      <c r="B178" s="243"/>
      <c r="C178" s="244"/>
      <c r="D178" s="202" t="s">
        <v>146</v>
      </c>
      <c r="E178" s="245" t="s">
        <v>1</v>
      </c>
      <c r="F178" s="246" t="s">
        <v>165</v>
      </c>
      <c r="G178" s="244"/>
      <c r="H178" s="247">
        <v>9.7560000000000002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AT178" s="253" t="s">
        <v>146</v>
      </c>
      <c r="AU178" s="253" t="s">
        <v>88</v>
      </c>
      <c r="AV178" s="16" t="s">
        <v>144</v>
      </c>
      <c r="AW178" s="16" t="s">
        <v>33</v>
      </c>
      <c r="AX178" s="16" t="s">
        <v>85</v>
      </c>
      <c r="AY178" s="253" t="s">
        <v>136</v>
      </c>
    </row>
    <row r="179" spans="1:65" s="2" customFormat="1" ht="24">
      <c r="A179" s="35"/>
      <c r="B179" s="36"/>
      <c r="C179" s="187" t="s">
        <v>224</v>
      </c>
      <c r="D179" s="187" t="s">
        <v>139</v>
      </c>
      <c r="E179" s="188" t="s">
        <v>399</v>
      </c>
      <c r="F179" s="189" t="s">
        <v>400</v>
      </c>
      <c r="G179" s="190" t="s">
        <v>168</v>
      </c>
      <c r="H179" s="191">
        <v>20.010000000000002</v>
      </c>
      <c r="I179" s="192"/>
      <c r="J179" s="193">
        <f>ROUND(I179*H179,2)</f>
        <v>0</v>
      </c>
      <c r="K179" s="189" t="s">
        <v>143</v>
      </c>
      <c r="L179" s="40"/>
      <c r="M179" s="194" t="s">
        <v>1</v>
      </c>
      <c r="N179" s="195" t="s">
        <v>42</v>
      </c>
      <c r="O179" s="72"/>
      <c r="P179" s="196">
        <f>O179*H179</f>
        <v>0</v>
      </c>
      <c r="Q179" s="196">
        <v>0</v>
      </c>
      <c r="R179" s="196">
        <f>Q179*H179</f>
        <v>0</v>
      </c>
      <c r="S179" s="196">
        <v>0.22</v>
      </c>
      <c r="T179" s="197">
        <f>S179*H179</f>
        <v>4.4022000000000006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8" t="s">
        <v>144</v>
      </c>
      <c r="AT179" s="198" t="s">
        <v>139</v>
      </c>
      <c r="AU179" s="198" t="s">
        <v>88</v>
      </c>
      <c r="AY179" s="18" t="s">
        <v>136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85</v>
      </c>
      <c r="BK179" s="199">
        <f>ROUND(I179*H179,2)</f>
        <v>0</v>
      </c>
      <c r="BL179" s="18" t="s">
        <v>144</v>
      </c>
      <c r="BM179" s="198" t="s">
        <v>401</v>
      </c>
    </row>
    <row r="180" spans="1:65" s="14" customFormat="1" ht="11.25">
      <c r="B180" s="212"/>
      <c r="C180" s="213"/>
      <c r="D180" s="202" t="s">
        <v>146</v>
      </c>
      <c r="E180" s="214" t="s">
        <v>1</v>
      </c>
      <c r="F180" s="215" t="s">
        <v>388</v>
      </c>
      <c r="G180" s="213"/>
      <c r="H180" s="214" t="s">
        <v>1</v>
      </c>
      <c r="I180" s="216"/>
      <c r="J180" s="213"/>
      <c r="K180" s="213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146</v>
      </c>
      <c r="AU180" s="221" t="s">
        <v>88</v>
      </c>
      <c r="AV180" s="14" t="s">
        <v>85</v>
      </c>
      <c r="AW180" s="14" t="s">
        <v>33</v>
      </c>
      <c r="AX180" s="14" t="s">
        <v>77</v>
      </c>
      <c r="AY180" s="221" t="s">
        <v>136</v>
      </c>
    </row>
    <row r="181" spans="1:65" s="13" customFormat="1" ht="11.25">
      <c r="B181" s="200"/>
      <c r="C181" s="201"/>
      <c r="D181" s="202" t="s">
        <v>146</v>
      </c>
      <c r="E181" s="203" t="s">
        <v>1</v>
      </c>
      <c r="F181" s="204" t="s">
        <v>395</v>
      </c>
      <c r="G181" s="201"/>
      <c r="H181" s="205">
        <v>20.010000000000002</v>
      </c>
      <c r="I181" s="206"/>
      <c r="J181" s="201"/>
      <c r="K181" s="201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146</v>
      </c>
      <c r="AU181" s="211" t="s">
        <v>88</v>
      </c>
      <c r="AV181" s="13" t="s">
        <v>88</v>
      </c>
      <c r="AW181" s="13" t="s">
        <v>33</v>
      </c>
      <c r="AX181" s="13" t="s">
        <v>85</v>
      </c>
      <c r="AY181" s="211" t="s">
        <v>136</v>
      </c>
    </row>
    <row r="182" spans="1:65" s="2" customFormat="1" ht="21.75" customHeight="1">
      <c r="A182" s="35"/>
      <c r="B182" s="36"/>
      <c r="C182" s="187" t="s">
        <v>8</v>
      </c>
      <c r="D182" s="187" t="s">
        <v>139</v>
      </c>
      <c r="E182" s="188" t="s">
        <v>402</v>
      </c>
      <c r="F182" s="189" t="s">
        <v>403</v>
      </c>
      <c r="G182" s="190" t="s">
        <v>177</v>
      </c>
      <c r="H182" s="191">
        <v>108.315</v>
      </c>
      <c r="I182" s="192"/>
      <c r="J182" s="193">
        <f>ROUND(I182*H182,2)</f>
        <v>0</v>
      </c>
      <c r="K182" s="189" t="s">
        <v>143</v>
      </c>
      <c r="L182" s="40"/>
      <c r="M182" s="194" t="s">
        <v>1</v>
      </c>
      <c r="N182" s="195" t="s">
        <v>42</v>
      </c>
      <c r="O182" s="72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8" t="s">
        <v>144</v>
      </c>
      <c r="AT182" s="198" t="s">
        <v>139</v>
      </c>
      <c r="AU182" s="198" t="s">
        <v>88</v>
      </c>
      <c r="AY182" s="18" t="s">
        <v>136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85</v>
      </c>
      <c r="BK182" s="199">
        <f>ROUND(I182*H182,2)</f>
        <v>0</v>
      </c>
      <c r="BL182" s="18" t="s">
        <v>144</v>
      </c>
      <c r="BM182" s="198" t="s">
        <v>404</v>
      </c>
    </row>
    <row r="183" spans="1:65" s="14" customFormat="1" ht="11.25">
      <c r="B183" s="212"/>
      <c r="C183" s="213"/>
      <c r="D183" s="202" t="s">
        <v>146</v>
      </c>
      <c r="E183" s="214" t="s">
        <v>1</v>
      </c>
      <c r="F183" s="215" t="s">
        <v>388</v>
      </c>
      <c r="G183" s="213"/>
      <c r="H183" s="214" t="s">
        <v>1</v>
      </c>
      <c r="I183" s="216"/>
      <c r="J183" s="213"/>
      <c r="K183" s="213"/>
      <c r="L183" s="217"/>
      <c r="M183" s="218"/>
      <c r="N183" s="219"/>
      <c r="O183" s="219"/>
      <c r="P183" s="219"/>
      <c r="Q183" s="219"/>
      <c r="R183" s="219"/>
      <c r="S183" s="219"/>
      <c r="T183" s="220"/>
      <c r="AT183" s="221" t="s">
        <v>146</v>
      </c>
      <c r="AU183" s="221" t="s">
        <v>88</v>
      </c>
      <c r="AV183" s="14" t="s">
        <v>85</v>
      </c>
      <c r="AW183" s="14" t="s">
        <v>33</v>
      </c>
      <c r="AX183" s="14" t="s">
        <v>77</v>
      </c>
      <c r="AY183" s="221" t="s">
        <v>136</v>
      </c>
    </row>
    <row r="184" spans="1:65" s="13" customFormat="1" ht="11.25">
      <c r="B184" s="200"/>
      <c r="C184" s="201"/>
      <c r="D184" s="202" t="s">
        <v>146</v>
      </c>
      <c r="E184" s="203" t="s">
        <v>1</v>
      </c>
      <c r="F184" s="204" t="s">
        <v>405</v>
      </c>
      <c r="G184" s="201"/>
      <c r="H184" s="205">
        <v>15.44</v>
      </c>
      <c r="I184" s="206"/>
      <c r="J184" s="201"/>
      <c r="K184" s="201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146</v>
      </c>
      <c r="AU184" s="211" t="s">
        <v>88</v>
      </c>
      <c r="AV184" s="13" t="s">
        <v>88</v>
      </c>
      <c r="AW184" s="13" t="s">
        <v>33</v>
      </c>
      <c r="AX184" s="13" t="s">
        <v>77</v>
      </c>
      <c r="AY184" s="211" t="s">
        <v>136</v>
      </c>
    </row>
    <row r="185" spans="1:65" s="13" customFormat="1" ht="11.25">
      <c r="B185" s="200"/>
      <c r="C185" s="201"/>
      <c r="D185" s="202" t="s">
        <v>146</v>
      </c>
      <c r="E185" s="203" t="s">
        <v>1</v>
      </c>
      <c r="F185" s="204" t="s">
        <v>406</v>
      </c>
      <c r="G185" s="201"/>
      <c r="H185" s="205">
        <v>73.265000000000001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146</v>
      </c>
      <c r="AU185" s="211" t="s">
        <v>88</v>
      </c>
      <c r="AV185" s="13" t="s">
        <v>88</v>
      </c>
      <c r="AW185" s="13" t="s">
        <v>33</v>
      </c>
      <c r="AX185" s="13" t="s">
        <v>77</v>
      </c>
      <c r="AY185" s="211" t="s">
        <v>136</v>
      </c>
    </row>
    <row r="186" spans="1:65" s="13" customFormat="1" ht="11.25">
      <c r="B186" s="200"/>
      <c r="C186" s="201"/>
      <c r="D186" s="202" t="s">
        <v>146</v>
      </c>
      <c r="E186" s="203" t="s">
        <v>1</v>
      </c>
      <c r="F186" s="204" t="s">
        <v>407</v>
      </c>
      <c r="G186" s="201"/>
      <c r="H186" s="205">
        <v>19.61</v>
      </c>
      <c r="I186" s="206"/>
      <c r="J186" s="201"/>
      <c r="K186" s="201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146</v>
      </c>
      <c r="AU186" s="211" t="s">
        <v>88</v>
      </c>
      <c r="AV186" s="13" t="s">
        <v>88</v>
      </c>
      <c r="AW186" s="13" t="s">
        <v>33</v>
      </c>
      <c r="AX186" s="13" t="s">
        <v>77</v>
      </c>
      <c r="AY186" s="211" t="s">
        <v>136</v>
      </c>
    </row>
    <row r="187" spans="1:65" s="16" customFormat="1" ht="11.25">
      <c r="B187" s="243"/>
      <c r="C187" s="244"/>
      <c r="D187" s="202" t="s">
        <v>146</v>
      </c>
      <c r="E187" s="245" t="s">
        <v>1</v>
      </c>
      <c r="F187" s="246" t="s">
        <v>165</v>
      </c>
      <c r="G187" s="244"/>
      <c r="H187" s="247">
        <v>108.315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AT187" s="253" t="s">
        <v>146</v>
      </c>
      <c r="AU187" s="253" t="s">
        <v>88</v>
      </c>
      <c r="AV187" s="16" t="s">
        <v>144</v>
      </c>
      <c r="AW187" s="16" t="s">
        <v>33</v>
      </c>
      <c r="AX187" s="16" t="s">
        <v>85</v>
      </c>
      <c r="AY187" s="253" t="s">
        <v>136</v>
      </c>
    </row>
    <row r="188" spans="1:65" s="2" customFormat="1" ht="21.75" customHeight="1">
      <c r="A188" s="35"/>
      <c r="B188" s="36"/>
      <c r="C188" s="187" t="s">
        <v>236</v>
      </c>
      <c r="D188" s="187" t="s">
        <v>139</v>
      </c>
      <c r="E188" s="188" t="s">
        <v>408</v>
      </c>
      <c r="F188" s="189" t="s">
        <v>409</v>
      </c>
      <c r="G188" s="190" t="s">
        <v>234</v>
      </c>
      <c r="H188" s="191">
        <v>5.6559999999999997</v>
      </c>
      <c r="I188" s="192"/>
      <c r="J188" s="193">
        <f>ROUND(I188*H188,2)</f>
        <v>0</v>
      </c>
      <c r="K188" s="189" t="s">
        <v>143</v>
      </c>
      <c r="L188" s="40"/>
      <c r="M188" s="194" t="s">
        <v>1</v>
      </c>
      <c r="N188" s="195" t="s">
        <v>42</v>
      </c>
      <c r="O188" s="72"/>
      <c r="P188" s="196">
        <f>O188*H188</f>
        <v>0</v>
      </c>
      <c r="Q188" s="196">
        <v>0</v>
      </c>
      <c r="R188" s="196">
        <f>Q188*H188</f>
        <v>0</v>
      </c>
      <c r="S188" s="196">
        <v>0</v>
      </c>
      <c r="T188" s="19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8" t="s">
        <v>144</v>
      </c>
      <c r="AT188" s="198" t="s">
        <v>139</v>
      </c>
      <c r="AU188" s="198" t="s">
        <v>88</v>
      </c>
      <c r="AY188" s="18" t="s">
        <v>136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8" t="s">
        <v>85</v>
      </c>
      <c r="BK188" s="199">
        <f>ROUND(I188*H188,2)</f>
        <v>0</v>
      </c>
      <c r="BL188" s="18" t="s">
        <v>144</v>
      </c>
      <c r="BM188" s="198" t="s">
        <v>410</v>
      </c>
    </row>
    <row r="189" spans="1:65" s="13" customFormat="1" ht="11.25">
      <c r="B189" s="200"/>
      <c r="C189" s="201"/>
      <c r="D189" s="202" t="s">
        <v>146</v>
      </c>
      <c r="E189" s="203" t="s">
        <v>1</v>
      </c>
      <c r="F189" s="204" t="s">
        <v>411</v>
      </c>
      <c r="G189" s="201"/>
      <c r="H189" s="205">
        <v>5.6559999999999997</v>
      </c>
      <c r="I189" s="206"/>
      <c r="J189" s="201"/>
      <c r="K189" s="201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146</v>
      </c>
      <c r="AU189" s="211" t="s">
        <v>88</v>
      </c>
      <c r="AV189" s="13" t="s">
        <v>88</v>
      </c>
      <c r="AW189" s="13" t="s">
        <v>33</v>
      </c>
      <c r="AX189" s="13" t="s">
        <v>85</v>
      </c>
      <c r="AY189" s="211" t="s">
        <v>136</v>
      </c>
    </row>
    <row r="190" spans="1:65" s="2" customFormat="1" ht="24">
      <c r="A190" s="35"/>
      <c r="B190" s="36"/>
      <c r="C190" s="187" t="s">
        <v>240</v>
      </c>
      <c r="D190" s="187" t="s">
        <v>139</v>
      </c>
      <c r="E190" s="188" t="s">
        <v>412</v>
      </c>
      <c r="F190" s="189" t="s">
        <v>413</v>
      </c>
      <c r="G190" s="190" t="s">
        <v>234</v>
      </c>
      <c r="H190" s="191">
        <v>28.28</v>
      </c>
      <c r="I190" s="192"/>
      <c r="J190" s="193">
        <f>ROUND(I190*H190,2)</f>
        <v>0</v>
      </c>
      <c r="K190" s="189" t="s">
        <v>143</v>
      </c>
      <c r="L190" s="40"/>
      <c r="M190" s="194" t="s">
        <v>1</v>
      </c>
      <c r="N190" s="195" t="s">
        <v>42</v>
      </c>
      <c r="O190" s="72"/>
      <c r="P190" s="196">
        <f>O190*H190</f>
        <v>0</v>
      </c>
      <c r="Q190" s="196">
        <v>0</v>
      </c>
      <c r="R190" s="196">
        <f>Q190*H190</f>
        <v>0</v>
      </c>
      <c r="S190" s="196">
        <v>0</v>
      </c>
      <c r="T190" s="19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8" t="s">
        <v>144</v>
      </c>
      <c r="AT190" s="198" t="s">
        <v>139</v>
      </c>
      <c r="AU190" s="198" t="s">
        <v>88</v>
      </c>
      <c r="AY190" s="18" t="s">
        <v>136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8" t="s">
        <v>85</v>
      </c>
      <c r="BK190" s="199">
        <f>ROUND(I190*H190,2)</f>
        <v>0</v>
      </c>
      <c r="BL190" s="18" t="s">
        <v>144</v>
      </c>
      <c r="BM190" s="198" t="s">
        <v>414</v>
      </c>
    </row>
    <row r="191" spans="1:65" s="13" customFormat="1" ht="11.25">
      <c r="B191" s="200"/>
      <c r="C191" s="201"/>
      <c r="D191" s="202" t="s">
        <v>146</v>
      </c>
      <c r="E191" s="201"/>
      <c r="F191" s="204" t="s">
        <v>415</v>
      </c>
      <c r="G191" s="201"/>
      <c r="H191" s="205">
        <v>28.28</v>
      </c>
      <c r="I191" s="206"/>
      <c r="J191" s="201"/>
      <c r="K191" s="201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146</v>
      </c>
      <c r="AU191" s="211" t="s">
        <v>88</v>
      </c>
      <c r="AV191" s="13" t="s">
        <v>88</v>
      </c>
      <c r="AW191" s="13" t="s">
        <v>4</v>
      </c>
      <c r="AX191" s="13" t="s">
        <v>85</v>
      </c>
      <c r="AY191" s="211" t="s">
        <v>136</v>
      </c>
    </row>
    <row r="192" spans="1:65" s="2" customFormat="1" ht="21.75" customHeight="1">
      <c r="A192" s="35"/>
      <c r="B192" s="36"/>
      <c r="C192" s="187" t="s">
        <v>245</v>
      </c>
      <c r="D192" s="187" t="s">
        <v>139</v>
      </c>
      <c r="E192" s="188" t="s">
        <v>416</v>
      </c>
      <c r="F192" s="189" t="s">
        <v>417</v>
      </c>
      <c r="G192" s="190" t="s">
        <v>234</v>
      </c>
      <c r="H192" s="191">
        <v>6.5490000000000004</v>
      </c>
      <c r="I192" s="192"/>
      <c r="J192" s="193">
        <f>ROUND(I192*H192,2)</f>
        <v>0</v>
      </c>
      <c r="K192" s="189" t="s">
        <v>143</v>
      </c>
      <c r="L192" s="40"/>
      <c r="M192" s="194" t="s">
        <v>1</v>
      </c>
      <c r="N192" s="195" t="s">
        <v>42</v>
      </c>
      <c r="O192" s="72"/>
      <c r="P192" s="196">
        <f>O192*H192</f>
        <v>0</v>
      </c>
      <c r="Q192" s="196">
        <v>0</v>
      </c>
      <c r="R192" s="196">
        <f>Q192*H192</f>
        <v>0</v>
      </c>
      <c r="S192" s="196">
        <v>0</v>
      </c>
      <c r="T192" s="19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8" t="s">
        <v>144</v>
      </c>
      <c r="AT192" s="198" t="s">
        <v>139</v>
      </c>
      <c r="AU192" s="198" t="s">
        <v>88</v>
      </c>
      <c r="AY192" s="18" t="s">
        <v>136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8" t="s">
        <v>85</v>
      </c>
      <c r="BK192" s="199">
        <f>ROUND(I192*H192,2)</f>
        <v>0</v>
      </c>
      <c r="BL192" s="18" t="s">
        <v>144</v>
      </c>
      <c r="BM192" s="198" t="s">
        <v>418</v>
      </c>
    </row>
    <row r="193" spans="1:65" s="13" customFormat="1" ht="11.25">
      <c r="B193" s="200"/>
      <c r="C193" s="201"/>
      <c r="D193" s="202" t="s">
        <v>146</v>
      </c>
      <c r="E193" s="203" t="s">
        <v>1</v>
      </c>
      <c r="F193" s="204" t="s">
        <v>419</v>
      </c>
      <c r="G193" s="201"/>
      <c r="H193" s="205">
        <v>6.5490000000000004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146</v>
      </c>
      <c r="AU193" s="211" t="s">
        <v>88</v>
      </c>
      <c r="AV193" s="13" t="s">
        <v>88</v>
      </c>
      <c r="AW193" s="13" t="s">
        <v>33</v>
      </c>
      <c r="AX193" s="13" t="s">
        <v>85</v>
      </c>
      <c r="AY193" s="211" t="s">
        <v>136</v>
      </c>
    </row>
    <row r="194" spans="1:65" s="2" customFormat="1" ht="24">
      <c r="A194" s="35"/>
      <c r="B194" s="36"/>
      <c r="C194" s="187" t="s">
        <v>251</v>
      </c>
      <c r="D194" s="187" t="s">
        <v>139</v>
      </c>
      <c r="E194" s="188" t="s">
        <v>420</v>
      </c>
      <c r="F194" s="189" t="s">
        <v>421</v>
      </c>
      <c r="G194" s="190" t="s">
        <v>234</v>
      </c>
      <c r="H194" s="191">
        <v>32.744999999999997</v>
      </c>
      <c r="I194" s="192"/>
      <c r="J194" s="193">
        <f>ROUND(I194*H194,2)</f>
        <v>0</v>
      </c>
      <c r="K194" s="189" t="s">
        <v>143</v>
      </c>
      <c r="L194" s="40"/>
      <c r="M194" s="194" t="s">
        <v>1</v>
      </c>
      <c r="N194" s="195" t="s">
        <v>42</v>
      </c>
      <c r="O194" s="72"/>
      <c r="P194" s="196">
        <f>O194*H194</f>
        <v>0</v>
      </c>
      <c r="Q194" s="196">
        <v>0</v>
      </c>
      <c r="R194" s="196">
        <f>Q194*H194</f>
        <v>0</v>
      </c>
      <c r="S194" s="196">
        <v>0</v>
      </c>
      <c r="T194" s="19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8" t="s">
        <v>144</v>
      </c>
      <c r="AT194" s="198" t="s">
        <v>139</v>
      </c>
      <c r="AU194" s="198" t="s">
        <v>88</v>
      </c>
      <c r="AY194" s="18" t="s">
        <v>136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18" t="s">
        <v>85</v>
      </c>
      <c r="BK194" s="199">
        <f>ROUND(I194*H194,2)</f>
        <v>0</v>
      </c>
      <c r="BL194" s="18" t="s">
        <v>144</v>
      </c>
      <c r="BM194" s="198" t="s">
        <v>422</v>
      </c>
    </row>
    <row r="195" spans="1:65" s="13" customFormat="1" ht="11.25">
      <c r="B195" s="200"/>
      <c r="C195" s="201"/>
      <c r="D195" s="202" t="s">
        <v>146</v>
      </c>
      <c r="E195" s="201"/>
      <c r="F195" s="204" t="s">
        <v>423</v>
      </c>
      <c r="G195" s="201"/>
      <c r="H195" s="205">
        <v>32.744999999999997</v>
      </c>
      <c r="I195" s="206"/>
      <c r="J195" s="201"/>
      <c r="K195" s="201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146</v>
      </c>
      <c r="AU195" s="211" t="s">
        <v>88</v>
      </c>
      <c r="AV195" s="13" t="s">
        <v>88</v>
      </c>
      <c r="AW195" s="13" t="s">
        <v>4</v>
      </c>
      <c r="AX195" s="13" t="s">
        <v>85</v>
      </c>
      <c r="AY195" s="211" t="s">
        <v>136</v>
      </c>
    </row>
    <row r="196" spans="1:65" s="2" customFormat="1" ht="33" customHeight="1">
      <c r="A196" s="35"/>
      <c r="B196" s="36"/>
      <c r="C196" s="187" t="s">
        <v>259</v>
      </c>
      <c r="D196" s="187" t="s">
        <v>139</v>
      </c>
      <c r="E196" s="188" t="s">
        <v>424</v>
      </c>
      <c r="F196" s="189" t="s">
        <v>425</v>
      </c>
      <c r="G196" s="190" t="s">
        <v>234</v>
      </c>
      <c r="H196" s="191">
        <v>6.5490000000000004</v>
      </c>
      <c r="I196" s="192"/>
      <c r="J196" s="193">
        <f>ROUND(I196*H196,2)</f>
        <v>0</v>
      </c>
      <c r="K196" s="189" t="s">
        <v>143</v>
      </c>
      <c r="L196" s="40"/>
      <c r="M196" s="194" t="s">
        <v>1</v>
      </c>
      <c r="N196" s="195" t="s">
        <v>42</v>
      </c>
      <c r="O196" s="72"/>
      <c r="P196" s="196">
        <f>O196*H196</f>
        <v>0</v>
      </c>
      <c r="Q196" s="196">
        <v>0</v>
      </c>
      <c r="R196" s="196">
        <f>Q196*H196</f>
        <v>0</v>
      </c>
      <c r="S196" s="196">
        <v>0</v>
      </c>
      <c r="T196" s="19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8" t="s">
        <v>144</v>
      </c>
      <c r="AT196" s="198" t="s">
        <v>139</v>
      </c>
      <c r="AU196" s="198" t="s">
        <v>88</v>
      </c>
      <c r="AY196" s="18" t="s">
        <v>136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8" t="s">
        <v>85</v>
      </c>
      <c r="BK196" s="199">
        <f>ROUND(I196*H196,2)</f>
        <v>0</v>
      </c>
      <c r="BL196" s="18" t="s">
        <v>144</v>
      </c>
      <c r="BM196" s="198" t="s">
        <v>426</v>
      </c>
    </row>
    <row r="197" spans="1:65" s="13" customFormat="1" ht="11.25">
      <c r="B197" s="200"/>
      <c r="C197" s="201"/>
      <c r="D197" s="202" t="s">
        <v>146</v>
      </c>
      <c r="E197" s="203" t="s">
        <v>1</v>
      </c>
      <c r="F197" s="204" t="s">
        <v>419</v>
      </c>
      <c r="G197" s="201"/>
      <c r="H197" s="205">
        <v>6.5490000000000004</v>
      </c>
      <c r="I197" s="206"/>
      <c r="J197" s="201"/>
      <c r="K197" s="201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146</v>
      </c>
      <c r="AU197" s="211" t="s">
        <v>88</v>
      </c>
      <c r="AV197" s="13" t="s">
        <v>88</v>
      </c>
      <c r="AW197" s="13" t="s">
        <v>33</v>
      </c>
      <c r="AX197" s="13" t="s">
        <v>85</v>
      </c>
      <c r="AY197" s="211" t="s">
        <v>136</v>
      </c>
    </row>
    <row r="198" spans="1:65" s="2" customFormat="1" ht="24">
      <c r="A198" s="35"/>
      <c r="B198" s="36"/>
      <c r="C198" s="187" t="s">
        <v>7</v>
      </c>
      <c r="D198" s="187" t="s">
        <v>139</v>
      </c>
      <c r="E198" s="188" t="s">
        <v>427</v>
      </c>
      <c r="F198" s="189" t="s">
        <v>364</v>
      </c>
      <c r="G198" s="190" t="s">
        <v>234</v>
      </c>
      <c r="H198" s="191">
        <v>5.6559999999999997</v>
      </c>
      <c r="I198" s="192"/>
      <c r="J198" s="193">
        <f>ROUND(I198*H198,2)</f>
        <v>0</v>
      </c>
      <c r="K198" s="189" t="s">
        <v>143</v>
      </c>
      <c r="L198" s="40"/>
      <c r="M198" s="194" t="s">
        <v>1</v>
      </c>
      <c r="N198" s="195" t="s">
        <v>42</v>
      </c>
      <c r="O198" s="72"/>
      <c r="P198" s="196">
        <f>O198*H198</f>
        <v>0</v>
      </c>
      <c r="Q198" s="196">
        <v>0</v>
      </c>
      <c r="R198" s="196">
        <f>Q198*H198</f>
        <v>0</v>
      </c>
      <c r="S198" s="196">
        <v>0</v>
      </c>
      <c r="T198" s="19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8" t="s">
        <v>144</v>
      </c>
      <c r="AT198" s="198" t="s">
        <v>139</v>
      </c>
      <c r="AU198" s="198" t="s">
        <v>88</v>
      </c>
      <c r="AY198" s="18" t="s">
        <v>136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85</v>
      </c>
      <c r="BK198" s="199">
        <f>ROUND(I198*H198,2)</f>
        <v>0</v>
      </c>
      <c r="BL198" s="18" t="s">
        <v>144</v>
      </c>
      <c r="BM198" s="198" t="s">
        <v>428</v>
      </c>
    </row>
    <row r="199" spans="1:65" s="13" customFormat="1" ht="11.25">
      <c r="B199" s="200"/>
      <c r="C199" s="201"/>
      <c r="D199" s="202" t="s">
        <v>146</v>
      </c>
      <c r="E199" s="203" t="s">
        <v>1</v>
      </c>
      <c r="F199" s="204" t="s">
        <v>411</v>
      </c>
      <c r="G199" s="201"/>
      <c r="H199" s="205">
        <v>5.6559999999999997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146</v>
      </c>
      <c r="AU199" s="211" t="s">
        <v>88</v>
      </c>
      <c r="AV199" s="13" t="s">
        <v>88</v>
      </c>
      <c r="AW199" s="13" t="s">
        <v>33</v>
      </c>
      <c r="AX199" s="13" t="s">
        <v>85</v>
      </c>
      <c r="AY199" s="211" t="s">
        <v>136</v>
      </c>
    </row>
    <row r="200" spans="1:65" s="12" customFormat="1" ht="22.9" customHeight="1">
      <c r="B200" s="171"/>
      <c r="C200" s="172"/>
      <c r="D200" s="173" t="s">
        <v>76</v>
      </c>
      <c r="E200" s="185" t="s">
        <v>137</v>
      </c>
      <c r="F200" s="185" t="s">
        <v>138</v>
      </c>
      <c r="G200" s="172"/>
      <c r="H200" s="172"/>
      <c r="I200" s="175"/>
      <c r="J200" s="186">
        <f>BK200</f>
        <v>0</v>
      </c>
      <c r="K200" s="172"/>
      <c r="L200" s="177"/>
      <c r="M200" s="178"/>
      <c r="N200" s="179"/>
      <c r="O200" s="179"/>
      <c r="P200" s="180">
        <f>SUM(P201:P210)</f>
        <v>0</v>
      </c>
      <c r="Q200" s="179"/>
      <c r="R200" s="180">
        <f>SUM(R201:R210)</f>
        <v>8.0198999999999998</v>
      </c>
      <c r="S200" s="179"/>
      <c r="T200" s="181">
        <f>SUM(T201:T210)</f>
        <v>0</v>
      </c>
      <c r="AR200" s="182" t="s">
        <v>85</v>
      </c>
      <c r="AT200" s="183" t="s">
        <v>76</v>
      </c>
      <c r="AU200" s="183" t="s">
        <v>85</v>
      </c>
      <c r="AY200" s="182" t="s">
        <v>136</v>
      </c>
      <c r="BK200" s="184">
        <f>SUM(BK201:BK210)</f>
        <v>0</v>
      </c>
    </row>
    <row r="201" spans="1:65" s="2" customFormat="1" ht="24">
      <c r="A201" s="35"/>
      <c r="B201" s="36"/>
      <c r="C201" s="187" t="s">
        <v>272</v>
      </c>
      <c r="D201" s="187" t="s">
        <v>139</v>
      </c>
      <c r="E201" s="188" t="s">
        <v>429</v>
      </c>
      <c r="F201" s="189" t="s">
        <v>430</v>
      </c>
      <c r="G201" s="190" t="s">
        <v>142</v>
      </c>
      <c r="H201" s="191">
        <v>40</v>
      </c>
      <c r="I201" s="192"/>
      <c r="J201" s="193">
        <f>ROUND(I201*H201,2)</f>
        <v>0</v>
      </c>
      <c r="K201" s="189" t="s">
        <v>143</v>
      </c>
      <c r="L201" s="40"/>
      <c r="M201" s="194" t="s">
        <v>1</v>
      </c>
      <c r="N201" s="195" t="s">
        <v>42</v>
      </c>
      <c r="O201" s="72"/>
      <c r="P201" s="196">
        <f>O201*H201</f>
        <v>0</v>
      </c>
      <c r="Q201" s="196">
        <v>0.17488999999999999</v>
      </c>
      <c r="R201" s="196">
        <f>Q201*H201</f>
        <v>6.9955999999999996</v>
      </c>
      <c r="S201" s="196">
        <v>0</v>
      </c>
      <c r="T201" s="19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8" t="s">
        <v>144</v>
      </c>
      <c r="AT201" s="198" t="s">
        <v>139</v>
      </c>
      <c r="AU201" s="198" t="s">
        <v>88</v>
      </c>
      <c r="AY201" s="18" t="s">
        <v>136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8" t="s">
        <v>85</v>
      </c>
      <c r="BK201" s="199">
        <f>ROUND(I201*H201,2)</f>
        <v>0</v>
      </c>
      <c r="BL201" s="18" t="s">
        <v>144</v>
      </c>
      <c r="BM201" s="198" t="s">
        <v>431</v>
      </c>
    </row>
    <row r="202" spans="1:65" s="14" customFormat="1" ht="11.25">
      <c r="B202" s="212"/>
      <c r="C202" s="213"/>
      <c r="D202" s="202" t="s">
        <v>146</v>
      </c>
      <c r="E202" s="214" t="s">
        <v>1</v>
      </c>
      <c r="F202" s="215" t="s">
        <v>432</v>
      </c>
      <c r="G202" s="213"/>
      <c r="H202" s="214" t="s">
        <v>1</v>
      </c>
      <c r="I202" s="216"/>
      <c r="J202" s="213"/>
      <c r="K202" s="213"/>
      <c r="L202" s="217"/>
      <c r="M202" s="218"/>
      <c r="N202" s="219"/>
      <c r="O202" s="219"/>
      <c r="P202" s="219"/>
      <c r="Q202" s="219"/>
      <c r="R202" s="219"/>
      <c r="S202" s="219"/>
      <c r="T202" s="220"/>
      <c r="AT202" s="221" t="s">
        <v>146</v>
      </c>
      <c r="AU202" s="221" t="s">
        <v>88</v>
      </c>
      <c r="AV202" s="14" t="s">
        <v>85</v>
      </c>
      <c r="AW202" s="14" t="s">
        <v>33</v>
      </c>
      <c r="AX202" s="14" t="s">
        <v>77</v>
      </c>
      <c r="AY202" s="221" t="s">
        <v>136</v>
      </c>
    </row>
    <row r="203" spans="1:65" s="13" customFormat="1" ht="11.25">
      <c r="B203" s="200"/>
      <c r="C203" s="201"/>
      <c r="D203" s="202" t="s">
        <v>146</v>
      </c>
      <c r="E203" s="203" t="s">
        <v>1</v>
      </c>
      <c r="F203" s="204" t="s">
        <v>433</v>
      </c>
      <c r="G203" s="201"/>
      <c r="H203" s="205">
        <v>40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146</v>
      </c>
      <c r="AU203" s="211" t="s">
        <v>88</v>
      </c>
      <c r="AV203" s="13" t="s">
        <v>88</v>
      </c>
      <c r="AW203" s="13" t="s">
        <v>33</v>
      </c>
      <c r="AX203" s="13" t="s">
        <v>85</v>
      </c>
      <c r="AY203" s="211" t="s">
        <v>136</v>
      </c>
    </row>
    <row r="204" spans="1:65" s="2" customFormat="1" ht="24">
      <c r="A204" s="35"/>
      <c r="B204" s="36"/>
      <c r="C204" s="222" t="s">
        <v>278</v>
      </c>
      <c r="D204" s="222" t="s">
        <v>153</v>
      </c>
      <c r="E204" s="223" t="s">
        <v>434</v>
      </c>
      <c r="F204" s="224" t="s">
        <v>435</v>
      </c>
      <c r="G204" s="225" t="s">
        <v>142</v>
      </c>
      <c r="H204" s="226">
        <v>40</v>
      </c>
      <c r="I204" s="227"/>
      <c r="J204" s="228">
        <f>ROUND(I204*H204,2)</f>
        <v>0</v>
      </c>
      <c r="K204" s="224" t="s">
        <v>1</v>
      </c>
      <c r="L204" s="229"/>
      <c r="M204" s="230" t="s">
        <v>1</v>
      </c>
      <c r="N204" s="231" t="s">
        <v>42</v>
      </c>
      <c r="O204" s="72"/>
      <c r="P204" s="196">
        <f>O204*H204</f>
        <v>0</v>
      </c>
      <c r="Q204" s="196">
        <v>7.1000000000000004E-3</v>
      </c>
      <c r="R204" s="196">
        <f>Q204*H204</f>
        <v>0.28400000000000003</v>
      </c>
      <c r="S204" s="196">
        <v>0</v>
      </c>
      <c r="T204" s="19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8" t="s">
        <v>157</v>
      </c>
      <c r="AT204" s="198" t="s">
        <v>153</v>
      </c>
      <c r="AU204" s="198" t="s">
        <v>88</v>
      </c>
      <c r="AY204" s="18" t="s">
        <v>136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8" t="s">
        <v>85</v>
      </c>
      <c r="BK204" s="199">
        <f>ROUND(I204*H204,2)</f>
        <v>0</v>
      </c>
      <c r="BL204" s="18" t="s">
        <v>144</v>
      </c>
      <c r="BM204" s="198" t="s">
        <v>436</v>
      </c>
    </row>
    <row r="205" spans="1:65" s="2" customFormat="1" ht="16.5" customHeight="1">
      <c r="A205" s="35"/>
      <c r="B205" s="36"/>
      <c r="C205" s="222" t="s">
        <v>285</v>
      </c>
      <c r="D205" s="222" t="s">
        <v>153</v>
      </c>
      <c r="E205" s="223" t="s">
        <v>437</v>
      </c>
      <c r="F205" s="224" t="s">
        <v>438</v>
      </c>
      <c r="G205" s="225" t="s">
        <v>142</v>
      </c>
      <c r="H205" s="226">
        <v>40</v>
      </c>
      <c r="I205" s="227"/>
      <c r="J205" s="228">
        <f>ROUND(I205*H205,2)</f>
        <v>0</v>
      </c>
      <c r="K205" s="224" t="s">
        <v>1</v>
      </c>
      <c r="L205" s="229"/>
      <c r="M205" s="230" t="s">
        <v>1</v>
      </c>
      <c r="N205" s="231" t="s">
        <v>42</v>
      </c>
      <c r="O205" s="72"/>
      <c r="P205" s="196">
        <f>O205*H205</f>
        <v>0</v>
      </c>
      <c r="Q205" s="196">
        <v>1E-4</v>
      </c>
      <c r="R205" s="196">
        <f>Q205*H205</f>
        <v>4.0000000000000001E-3</v>
      </c>
      <c r="S205" s="196">
        <v>0</v>
      </c>
      <c r="T205" s="19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8" t="s">
        <v>157</v>
      </c>
      <c r="AT205" s="198" t="s">
        <v>153</v>
      </c>
      <c r="AU205" s="198" t="s">
        <v>88</v>
      </c>
      <c r="AY205" s="18" t="s">
        <v>136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8" t="s">
        <v>85</v>
      </c>
      <c r="BK205" s="199">
        <f>ROUND(I205*H205,2)</f>
        <v>0</v>
      </c>
      <c r="BL205" s="18" t="s">
        <v>144</v>
      </c>
      <c r="BM205" s="198" t="s">
        <v>439</v>
      </c>
    </row>
    <row r="206" spans="1:65" s="2" customFormat="1" ht="24">
      <c r="A206" s="35"/>
      <c r="B206" s="36"/>
      <c r="C206" s="187" t="s">
        <v>291</v>
      </c>
      <c r="D206" s="187" t="s">
        <v>139</v>
      </c>
      <c r="E206" s="188" t="s">
        <v>440</v>
      </c>
      <c r="F206" s="189" t="s">
        <v>441</v>
      </c>
      <c r="G206" s="190" t="s">
        <v>177</v>
      </c>
      <c r="H206" s="191">
        <v>92.43</v>
      </c>
      <c r="I206" s="192"/>
      <c r="J206" s="193">
        <f>ROUND(I206*H206,2)</f>
        <v>0</v>
      </c>
      <c r="K206" s="189" t="s">
        <v>143</v>
      </c>
      <c r="L206" s="40"/>
      <c r="M206" s="194" t="s">
        <v>1</v>
      </c>
      <c r="N206" s="195" t="s">
        <v>42</v>
      </c>
      <c r="O206" s="72"/>
      <c r="P206" s="196">
        <f>O206*H206</f>
        <v>0</v>
      </c>
      <c r="Q206" s="196">
        <v>0</v>
      </c>
      <c r="R206" s="196">
        <f>Q206*H206</f>
        <v>0</v>
      </c>
      <c r="S206" s="196">
        <v>0</v>
      </c>
      <c r="T206" s="19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8" t="s">
        <v>144</v>
      </c>
      <c r="AT206" s="198" t="s">
        <v>139</v>
      </c>
      <c r="AU206" s="198" t="s">
        <v>88</v>
      </c>
      <c r="AY206" s="18" t="s">
        <v>136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8" t="s">
        <v>85</v>
      </c>
      <c r="BK206" s="199">
        <f>ROUND(I206*H206,2)</f>
        <v>0</v>
      </c>
      <c r="BL206" s="18" t="s">
        <v>144</v>
      </c>
      <c r="BM206" s="198" t="s">
        <v>442</v>
      </c>
    </row>
    <row r="207" spans="1:65" s="14" customFormat="1" ht="11.25">
      <c r="B207" s="212"/>
      <c r="C207" s="213"/>
      <c r="D207" s="202" t="s">
        <v>146</v>
      </c>
      <c r="E207" s="214" t="s">
        <v>1</v>
      </c>
      <c r="F207" s="215" t="s">
        <v>443</v>
      </c>
      <c r="G207" s="213"/>
      <c r="H207" s="214" t="s">
        <v>1</v>
      </c>
      <c r="I207" s="216"/>
      <c r="J207" s="213"/>
      <c r="K207" s="213"/>
      <c r="L207" s="217"/>
      <c r="M207" s="218"/>
      <c r="N207" s="219"/>
      <c r="O207" s="219"/>
      <c r="P207" s="219"/>
      <c r="Q207" s="219"/>
      <c r="R207" s="219"/>
      <c r="S207" s="219"/>
      <c r="T207" s="220"/>
      <c r="AT207" s="221" t="s">
        <v>146</v>
      </c>
      <c r="AU207" s="221" t="s">
        <v>88</v>
      </c>
      <c r="AV207" s="14" t="s">
        <v>85</v>
      </c>
      <c r="AW207" s="14" t="s">
        <v>33</v>
      </c>
      <c r="AX207" s="14" t="s">
        <v>77</v>
      </c>
      <c r="AY207" s="221" t="s">
        <v>136</v>
      </c>
    </row>
    <row r="208" spans="1:65" s="13" customFormat="1" ht="11.25">
      <c r="B208" s="200"/>
      <c r="C208" s="201"/>
      <c r="D208" s="202" t="s">
        <v>146</v>
      </c>
      <c r="E208" s="203" t="s">
        <v>1</v>
      </c>
      <c r="F208" s="204" t="s">
        <v>444</v>
      </c>
      <c r="G208" s="201"/>
      <c r="H208" s="205">
        <v>92.43</v>
      </c>
      <c r="I208" s="206"/>
      <c r="J208" s="201"/>
      <c r="K208" s="201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146</v>
      </c>
      <c r="AU208" s="211" t="s">
        <v>88</v>
      </c>
      <c r="AV208" s="13" t="s">
        <v>88</v>
      </c>
      <c r="AW208" s="13" t="s">
        <v>33</v>
      </c>
      <c r="AX208" s="13" t="s">
        <v>85</v>
      </c>
      <c r="AY208" s="211" t="s">
        <v>136</v>
      </c>
    </row>
    <row r="209" spans="1:65" s="2" customFormat="1" ht="36">
      <c r="A209" s="35"/>
      <c r="B209" s="36"/>
      <c r="C209" s="222" t="s">
        <v>298</v>
      </c>
      <c r="D209" s="222" t="s">
        <v>153</v>
      </c>
      <c r="E209" s="223" t="s">
        <v>445</v>
      </c>
      <c r="F209" s="224" t="s">
        <v>446</v>
      </c>
      <c r="G209" s="225" t="s">
        <v>142</v>
      </c>
      <c r="H209" s="226">
        <v>37</v>
      </c>
      <c r="I209" s="227"/>
      <c r="J209" s="228">
        <f>ROUND(I209*H209,2)</f>
        <v>0</v>
      </c>
      <c r="K209" s="224" t="s">
        <v>1</v>
      </c>
      <c r="L209" s="229"/>
      <c r="M209" s="230" t="s">
        <v>1</v>
      </c>
      <c r="N209" s="231" t="s">
        <v>42</v>
      </c>
      <c r="O209" s="72"/>
      <c r="P209" s="196">
        <f>O209*H209</f>
        <v>0</v>
      </c>
      <c r="Q209" s="196">
        <v>1.9900000000000001E-2</v>
      </c>
      <c r="R209" s="196">
        <f>Q209*H209</f>
        <v>0.73630000000000007</v>
      </c>
      <c r="S209" s="196">
        <v>0</v>
      </c>
      <c r="T209" s="19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8" t="s">
        <v>157</v>
      </c>
      <c r="AT209" s="198" t="s">
        <v>153</v>
      </c>
      <c r="AU209" s="198" t="s">
        <v>88</v>
      </c>
      <c r="AY209" s="18" t="s">
        <v>136</v>
      </c>
      <c r="BE209" s="199">
        <f>IF(N209="základní",J209,0)</f>
        <v>0</v>
      </c>
      <c r="BF209" s="199">
        <f>IF(N209="snížená",J209,0)</f>
        <v>0</v>
      </c>
      <c r="BG209" s="199">
        <f>IF(N209="zákl. přenesená",J209,0)</f>
        <v>0</v>
      </c>
      <c r="BH209" s="199">
        <f>IF(N209="sníž. přenesená",J209,0)</f>
        <v>0</v>
      </c>
      <c r="BI209" s="199">
        <f>IF(N209="nulová",J209,0)</f>
        <v>0</v>
      </c>
      <c r="BJ209" s="18" t="s">
        <v>85</v>
      </c>
      <c r="BK209" s="199">
        <f>ROUND(I209*H209,2)</f>
        <v>0</v>
      </c>
      <c r="BL209" s="18" t="s">
        <v>144</v>
      </c>
      <c r="BM209" s="198" t="s">
        <v>447</v>
      </c>
    </row>
    <row r="210" spans="1:65" s="13" customFormat="1" ht="11.25">
      <c r="B210" s="200"/>
      <c r="C210" s="201"/>
      <c r="D210" s="202" t="s">
        <v>146</v>
      </c>
      <c r="E210" s="203" t="s">
        <v>1</v>
      </c>
      <c r="F210" s="204" t="s">
        <v>448</v>
      </c>
      <c r="G210" s="201"/>
      <c r="H210" s="205">
        <v>37</v>
      </c>
      <c r="I210" s="206"/>
      <c r="J210" s="201"/>
      <c r="K210" s="201"/>
      <c r="L210" s="207"/>
      <c r="M210" s="208"/>
      <c r="N210" s="209"/>
      <c r="O210" s="209"/>
      <c r="P210" s="209"/>
      <c r="Q210" s="209"/>
      <c r="R210" s="209"/>
      <c r="S210" s="209"/>
      <c r="T210" s="210"/>
      <c r="AT210" s="211" t="s">
        <v>146</v>
      </c>
      <c r="AU210" s="211" t="s">
        <v>88</v>
      </c>
      <c r="AV210" s="13" t="s">
        <v>88</v>
      </c>
      <c r="AW210" s="13" t="s">
        <v>33</v>
      </c>
      <c r="AX210" s="13" t="s">
        <v>85</v>
      </c>
      <c r="AY210" s="211" t="s">
        <v>136</v>
      </c>
    </row>
    <row r="211" spans="1:65" s="12" customFormat="1" ht="22.9" customHeight="1">
      <c r="B211" s="171"/>
      <c r="C211" s="172"/>
      <c r="D211" s="173" t="s">
        <v>76</v>
      </c>
      <c r="E211" s="185" t="s">
        <v>188</v>
      </c>
      <c r="F211" s="185" t="s">
        <v>189</v>
      </c>
      <c r="G211" s="172"/>
      <c r="H211" s="172"/>
      <c r="I211" s="175"/>
      <c r="J211" s="186">
        <f>BK211</f>
        <v>0</v>
      </c>
      <c r="K211" s="172"/>
      <c r="L211" s="177"/>
      <c r="M211" s="178"/>
      <c r="N211" s="179"/>
      <c r="O211" s="179"/>
      <c r="P211" s="180">
        <f>SUM(P212:P245)</f>
        <v>0</v>
      </c>
      <c r="Q211" s="179"/>
      <c r="R211" s="180">
        <f>SUM(R212:R245)</f>
        <v>30.714501199999997</v>
      </c>
      <c r="S211" s="179"/>
      <c r="T211" s="181">
        <f>SUM(T212:T245)</f>
        <v>5.0399127999999997</v>
      </c>
      <c r="AR211" s="182" t="s">
        <v>85</v>
      </c>
      <c r="AT211" s="183" t="s">
        <v>76</v>
      </c>
      <c r="AU211" s="183" t="s">
        <v>85</v>
      </c>
      <c r="AY211" s="182" t="s">
        <v>136</v>
      </c>
      <c r="BK211" s="184">
        <f>SUM(BK212:BK245)</f>
        <v>0</v>
      </c>
    </row>
    <row r="212" spans="1:65" s="2" customFormat="1" ht="33" customHeight="1">
      <c r="A212" s="35"/>
      <c r="B212" s="36"/>
      <c r="C212" s="187" t="s">
        <v>304</v>
      </c>
      <c r="D212" s="187" t="s">
        <v>139</v>
      </c>
      <c r="E212" s="188" t="s">
        <v>449</v>
      </c>
      <c r="F212" s="189" t="s">
        <v>450</v>
      </c>
      <c r="G212" s="190" t="s">
        <v>177</v>
      </c>
      <c r="H212" s="191">
        <v>107.53</v>
      </c>
      <c r="I212" s="192"/>
      <c r="J212" s="193">
        <f>ROUND(I212*H212,2)</f>
        <v>0</v>
      </c>
      <c r="K212" s="189" t="s">
        <v>143</v>
      </c>
      <c r="L212" s="40"/>
      <c r="M212" s="194" t="s">
        <v>1</v>
      </c>
      <c r="N212" s="195" t="s">
        <v>42</v>
      </c>
      <c r="O212" s="72"/>
      <c r="P212" s="196">
        <f>O212*H212</f>
        <v>0</v>
      </c>
      <c r="Q212" s="196">
        <v>8.0879999999999994E-2</v>
      </c>
      <c r="R212" s="196">
        <f>Q212*H212</f>
        <v>8.6970263999999986</v>
      </c>
      <c r="S212" s="196">
        <v>0</v>
      </c>
      <c r="T212" s="19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8" t="s">
        <v>144</v>
      </c>
      <c r="AT212" s="198" t="s">
        <v>139</v>
      </c>
      <c r="AU212" s="198" t="s">
        <v>88</v>
      </c>
      <c r="AY212" s="18" t="s">
        <v>136</v>
      </c>
      <c r="BE212" s="199">
        <f>IF(N212="základní",J212,0)</f>
        <v>0</v>
      </c>
      <c r="BF212" s="199">
        <f>IF(N212="snížená",J212,0)</f>
        <v>0</v>
      </c>
      <c r="BG212" s="199">
        <f>IF(N212="zákl. přenesená",J212,0)</f>
        <v>0</v>
      </c>
      <c r="BH212" s="199">
        <f>IF(N212="sníž. přenesená",J212,0)</f>
        <v>0</v>
      </c>
      <c r="BI212" s="199">
        <f>IF(N212="nulová",J212,0)</f>
        <v>0</v>
      </c>
      <c r="BJ212" s="18" t="s">
        <v>85</v>
      </c>
      <c r="BK212" s="199">
        <f>ROUND(I212*H212,2)</f>
        <v>0</v>
      </c>
      <c r="BL212" s="18" t="s">
        <v>144</v>
      </c>
      <c r="BM212" s="198" t="s">
        <v>451</v>
      </c>
    </row>
    <row r="213" spans="1:65" s="14" customFormat="1" ht="11.25">
      <c r="B213" s="212"/>
      <c r="C213" s="213"/>
      <c r="D213" s="202" t="s">
        <v>146</v>
      </c>
      <c r="E213" s="214" t="s">
        <v>1</v>
      </c>
      <c r="F213" s="215" t="s">
        <v>452</v>
      </c>
      <c r="G213" s="213"/>
      <c r="H213" s="214" t="s">
        <v>1</v>
      </c>
      <c r="I213" s="216"/>
      <c r="J213" s="213"/>
      <c r="K213" s="213"/>
      <c r="L213" s="217"/>
      <c r="M213" s="218"/>
      <c r="N213" s="219"/>
      <c r="O213" s="219"/>
      <c r="P213" s="219"/>
      <c r="Q213" s="219"/>
      <c r="R213" s="219"/>
      <c r="S213" s="219"/>
      <c r="T213" s="220"/>
      <c r="AT213" s="221" t="s">
        <v>146</v>
      </c>
      <c r="AU213" s="221" t="s">
        <v>88</v>
      </c>
      <c r="AV213" s="14" t="s">
        <v>85</v>
      </c>
      <c r="AW213" s="14" t="s">
        <v>33</v>
      </c>
      <c r="AX213" s="14" t="s">
        <v>77</v>
      </c>
      <c r="AY213" s="221" t="s">
        <v>136</v>
      </c>
    </row>
    <row r="214" spans="1:65" s="13" customFormat="1" ht="11.25">
      <c r="B214" s="200"/>
      <c r="C214" s="201"/>
      <c r="D214" s="202" t="s">
        <v>146</v>
      </c>
      <c r="E214" s="203" t="s">
        <v>1</v>
      </c>
      <c r="F214" s="204" t="s">
        <v>453</v>
      </c>
      <c r="G214" s="201"/>
      <c r="H214" s="205">
        <v>30.2</v>
      </c>
      <c r="I214" s="206"/>
      <c r="J214" s="201"/>
      <c r="K214" s="201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146</v>
      </c>
      <c r="AU214" s="211" t="s">
        <v>88</v>
      </c>
      <c r="AV214" s="13" t="s">
        <v>88</v>
      </c>
      <c r="AW214" s="13" t="s">
        <v>33</v>
      </c>
      <c r="AX214" s="13" t="s">
        <v>77</v>
      </c>
      <c r="AY214" s="211" t="s">
        <v>136</v>
      </c>
    </row>
    <row r="215" spans="1:65" s="14" customFormat="1" ht="11.25">
      <c r="B215" s="212"/>
      <c r="C215" s="213"/>
      <c r="D215" s="202" t="s">
        <v>146</v>
      </c>
      <c r="E215" s="214" t="s">
        <v>1</v>
      </c>
      <c r="F215" s="215" t="s">
        <v>454</v>
      </c>
      <c r="G215" s="213"/>
      <c r="H215" s="214" t="s">
        <v>1</v>
      </c>
      <c r="I215" s="216"/>
      <c r="J215" s="213"/>
      <c r="K215" s="213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146</v>
      </c>
      <c r="AU215" s="221" t="s">
        <v>88</v>
      </c>
      <c r="AV215" s="14" t="s">
        <v>85</v>
      </c>
      <c r="AW215" s="14" t="s">
        <v>33</v>
      </c>
      <c r="AX215" s="14" t="s">
        <v>77</v>
      </c>
      <c r="AY215" s="221" t="s">
        <v>136</v>
      </c>
    </row>
    <row r="216" spans="1:65" s="13" customFormat="1" ht="11.25">
      <c r="B216" s="200"/>
      <c r="C216" s="201"/>
      <c r="D216" s="202" t="s">
        <v>146</v>
      </c>
      <c r="E216" s="203" t="s">
        <v>1</v>
      </c>
      <c r="F216" s="204" t="s">
        <v>455</v>
      </c>
      <c r="G216" s="201"/>
      <c r="H216" s="205">
        <v>77.33</v>
      </c>
      <c r="I216" s="206"/>
      <c r="J216" s="201"/>
      <c r="K216" s="201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146</v>
      </c>
      <c r="AU216" s="211" t="s">
        <v>88</v>
      </c>
      <c r="AV216" s="13" t="s">
        <v>88</v>
      </c>
      <c r="AW216" s="13" t="s">
        <v>33</v>
      </c>
      <c r="AX216" s="13" t="s">
        <v>77</v>
      </c>
      <c r="AY216" s="211" t="s">
        <v>136</v>
      </c>
    </row>
    <row r="217" spans="1:65" s="16" customFormat="1" ht="11.25">
      <c r="B217" s="243"/>
      <c r="C217" s="244"/>
      <c r="D217" s="202" t="s">
        <v>146</v>
      </c>
      <c r="E217" s="245" t="s">
        <v>1</v>
      </c>
      <c r="F217" s="246" t="s">
        <v>165</v>
      </c>
      <c r="G217" s="244"/>
      <c r="H217" s="247">
        <v>107.53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AT217" s="253" t="s">
        <v>146</v>
      </c>
      <c r="AU217" s="253" t="s">
        <v>88</v>
      </c>
      <c r="AV217" s="16" t="s">
        <v>144</v>
      </c>
      <c r="AW217" s="16" t="s">
        <v>33</v>
      </c>
      <c r="AX217" s="16" t="s">
        <v>85</v>
      </c>
      <c r="AY217" s="253" t="s">
        <v>136</v>
      </c>
    </row>
    <row r="218" spans="1:65" s="2" customFormat="1" ht="24">
      <c r="A218" s="35"/>
      <c r="B218" s="36"/>
      <c r="C218" s="222" t="s">
        <v>315</v>
      </c>
      <c r="D218" s="222" t="s">
        <v>153</v>
      </c>
      <c r="E218" s="223" t="s">
        <v>456</v>
      </c>
      <c r="F218" s="224" t="s">
        <v>457</v>
      </c>
      <c r="G218" s="225" t="s">
        <v>142</v>
      </c>
      <c r="H218" s="226">
        <v>275.39999999999998</v>
      </c>
      <c r="I218" s="227"/>
      <c r="J218" s="228">
        <f>ROUND(I218*H218,2)</f>
        <v>0</v>
      </c>
      <c r="K218" s="224" t="s">
        <v>1</v>
      </c>
      <c r="L218" s="229"/>
      <c r="M218" s="230" t="s">
        <v>1</v>
      </c>
      <c r="N218" s="231" t="s">
        <v>42</v>
      </c>
      <c r="O218" s="72"/>
      <c r="P218" s="196">
        <f>O218*H218</f>
        <v>0</v>
      </c>
      <c r="Q218" s="196">
        <v>1.4080000000000001E-2</v>
      </c>
      <c r="R218" s="196">
        <f>Q218*H218</f>
        <v>3.8776319999999997</v>
      </c>
      <c r="S218" s="196">
        <v>0</v>
      </c>
      <c r="T218" s="19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8" t="s">
        <v>157</v>
      </c>
      <c r="AT218" s="198" t="s">
        <v>153</v>
      </c>
      <c r="AU218" s="198" t="s">
        <v>88</v>
      </c>
      <c r="AY218" s="18" t="s">
        <v>136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8" t="s">
        <v>85</v>
      </c>
      <c r="BK218" s="199">
        <f>ROUND(I218*H218,2)</f>
        <v>0</v>
      </c>
      <c r="BL218" s="18" t="s">
        <v>144</v>
      </c>
      <c r="BM218" s="198" t="s">
        <v>458</v>
      </c>
    </row>
    <row r="219" spans="1:65" s="13" customFormat="1" ht="11.25">
      <c r="B219" s="200"/>
      <c r="C219" s="201"/>
      <c r="D219" s="202" t="s">
        <v>146</v>
      </c>
      <c r="E219" s="203" t="s">
        <v>1</v>
      </c>
      <c r="F219" s="204" t="s">
        <v>459</v>
      </c>
      <c r="G219" s="201"/>
      <c r="H219" s="205">
        <v>270</v>
      </c>
      <c r="I219" s="206"/>
      <c r="J219" s="201"/>
      <c r="K219" s="201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146</v>
      </c>
      <c r="AU219" s="211" t="s">
        <v>88</v>
      </c>
      <c r="AV219" s="13" t="s">
        <v>88</v>
      </c>
      <c r="AW219" s="13" t="s">
        <v>33</v>
      </c>
      <c r="AX219" s="13" t="s">
        <v>85</v>
      </c>
      <c r="AY219" s="211" t="s">
        <v>136</v>
      </c>
    </row>
    <row r="220" spans="1:65" s="13" customFormat="1" ht="11.25">
      <c r="B220" s="200"/>
      <c r="C220" s="201"/>
      <c r="D220" s="202" t="s">
        <v>146</v>
      </c>
      <c r="E220" s="201"/>
      <c r="F220" s="204" t="s">
        <v>460</v>
      </c>
      <c r="G220" s="201"/>
      <c r="H220" s="205">
        <v>275.39999999999998</v>
      </c>
      <c r="I220" s="206"/>
      <c r="J220" s="201"/>
      <c r="K220" s="201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146</v>
      </c>
      <c r="AU220" s="211" t="s">
        <v>88</v>
      </c>
      <c r="AV220" s="13" t="s">
        <v>88</v>
      </c>
      <c r="AW220" s="13" t="s">
        <v>4</v>
      </c>
      <c r="AX220" s="13" t="s">
        <v>85</v>
      </c>
      <c r="AY220" s="211" t="s">
        <v>136</v>
      </c>
    </row>
    <row r="221" spans="1:65" s="2" customFormat="1" ht="33" customHeight="1">
      <c r="A221" s="35"/>
      <c r="B221" s="36"/>
      <c r="C221" s="187" t="s">
        <v>319</v>
      </c>
      <c r="D221" s="187" t="s">
        <v>139</v>
      </c>
      <c r="E221" s="188" t="s">
        <v>461</v>
      </c>
      <c r="F221" s="189" t="s">
        <v>462</v>
      </c>
      <c r="G221" s="190" t="s">
        <v>177</v>
      </c>
      <c r="H221" s="191">
        <v>15.1</v>
      </c>
      <c r="I221" s="192"/>
      <c r="J221" s="193">
        <f>ROUND(I221*H221,2)</f>
        <v>0</v>
      </c>
      <c r="K221" s="189" t="s">
        <v>143</v>
      </c>
      <c r="L221" s="40"/>
      <c r="M221" s="194" t="s">
        <v>1</v>
      </c>
      <c r="N221" s="195" t="s">
        <v>42</v>
      </c>
      <c r="O221" s="72"/>
      <c r="P221" s="196">
        <f>O221*H221</f>
        <v>0</v>
      </c>
      <c r="Q221" s="196">
        <v>9.5990000000000006E-2</v>
      </c>
      <c r="R221" s="196">
        <f>Q221*H221</f>
        <v>1.449449</v>
      </c>
      <c r="S221" s="196">
        <v>0</v>
      </c>
      <c r="T221" s="19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8" t="s">
        <v>144</v>
      </c>
      <c r="AT221" s="198" t="s">
        <v>139</v>
      </c>
      <c r="AU221" s="198" t="s">
        <v>88</v>
      </c>
      <c r="AY221" s="18" t="s">
        <v>136</v>
      </c>
      <c r="BE221" s="199">
        <f>IF(N221="základní",J221,0)</f>
        <v>0</v>
      </c>
      <c r="BF221" s="199">
        <f>IF(N221="snížená",J221,0)</f>
        <v>0</v>
      </c>
      <c r="BG221" s="199">
        <f>IF(N221="zákl. přenesená",J221,0)</f>
        <v>0</v>
      </c>
      <c r="BH221" s="199">
        <f>IF(N221="sníž. přenesená",J221,0)</f>
        <v>0</v>
      </c>
      <c r="BI221" s="199">
        <f>IF(N221="nulová",J221,0)</f>
        <v>0</v>
      </c>
      <c r="BJ221" s="18" t="s">
        <v>85</v>
      </c>
      <c r="BK221" s="199">
        <f>ROUND(I221*H221,2)</f>
        <v>0</v>
      </c>
      <c r="BL221" s="18" t="s">
        <v>144</v>
      </c>
      <c r="BM221" s="198" t="s">
        <v>463</v>
      </c>
    </row>
    <row r="222" spans="1:65" s="14" customFormat="1" ht="11.25">
      <c r="B222" s="212"/>
      <c r="C222" s="213"/>
      <c r="D222" s="202" t="s">
        <v>146</v>
      </c>
      <c r="E222" s="214" t="s">
        <v>1</v>
      </c>
      <c r="F222" s="215" t="s">
        <v>452</v>
      </c>
      <c r="G222" s="213"/>
      <c r="H222" s="214" t="s">
        <v>1</v>
      </c>
      <c r="I222" s="216"/>
      <c r="J222" s="213"/>
      <c r="K222" s="213"/>
      <c r="L222" s="217"/>
      <c r="M222" s="218"/>
      <c r="N222" s="219"/>
      <c r="O222" s="219"/>
      <c r="P222" s="219"/>
      <c r="Q222" s="219"/>
      <c r="R222" s="219"/>
      <c r="S222" s="219"/>
      <c r="T222" s="220"/>
      <c r="AT222" s="221" t="s">
        <v>146</v>
      </c>
      <c r="AU222" s="221" t="s">
        <v>88</v>
      </c>
      <c r="AV222" s="14" t="s">
        <v>85</v>
      </c>
      <c r="AW222" s="14" t="s">
        <v>33</v>
      </c>
      <c r="AX222" s="14" t="s">
        <v>77</v>
      </c>
      <c r="AY222" s="221" t="s">
        <v>136</v>
      </c>
    </row>
    <row r="223" spans="1:65" s="13" customFormat="1" ht="11.25">
      <c r="B223" s="200"/>
      <c r="C223" s="201"/>
      <c r="D223" s="202" t="s">
        <v>146</v>
      </c>
      <c r="E223" s="203" t="s">
        <v>1</v>
      </c>
      <c r="F223" s="204" t="s">
        <v>464</v>
      </c>
      <c r="G223" s="201"/>
      <c r="H223" s="205">
        <v>15.1</v>
      </c>
      <c r="I223" s="206"/>
      <c r="J223" s="201"/>
      <c r="K223" s="201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146</v>
      </c>
      <c r="AU223" s="211" t="s">
        <v>88</v>
      </c>
      <c r="AV223" s="13" t="s">
        <v>88</v>
      </c>
      <c r="AW223" s="13" t="s">
        <v>33</v>
      </c>
      <c r="AX223" s="13" t="s">
        <v>85</v>
      </c>
      <c r="AY223" s="211" t="s">
        <v>136</v>
      </c>
    </row>
    <row r="224" spans="1:65" s="2" customFormat="1" ht="33" customHeight="1">
      <c r="A224" s="35"/>
      <c r="B224" s="36"/>
      <c r="C224" s="187" t="s">
        <v>323</v>
      </c>
      <c r="D224" s="187" t="s">
        <v>139</v>
      </c>
      <c r="E224" s="188" t="s">
        <v>465</v>
      </c>
      <c r="F224" s="189" t="s">
        <v>466</v>
      </c>
      <c r="G224" s="190" t="s">
        <v>177</v>
      </c>
      <c r="H224" s="191">
        <v>77.33</v>
      </c>
      <c r="I224" s="192"/>
      <c r="J224" s="193">
        <f>ROUND(I224*H224,2)</f>
        <v>0</v>
      </c>
      <c r="K224" s="189" t="s">
        <v>143</v>
      </c>
      <c r="L224" s="40"/>
      <c r="M224" s="194" t="s">
        <v>1</v>
      </c>
      <c r="N224" s="195" t="s">
        <v>42</v>
      </c>
      <c r="O224" s="72"/>
      <c r="P224" s="196">
        <f>O224*H224</f>
        <v>0</v>
      </c>
      <c r="Q224" s="196">
        <v>0.1295</v>
      </c>
      <c r="R224" s="196">
        <f>Q224*H224</f>
        <v>10.014234999999999</v>
      </c>
      <c r="S224" s="196">
        <v>0</v>
      </c>
      <c r="T224" s="19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8" t="s">
        <v>144</v>
      </c>
      <c r="AT224" s="198" t="s">
        <v>139</v>
      </c>
      <c r="AU224" s="198" t="s">
        <v>88</v>
      </c>
      <c r="AY224" s="18" t="s">
        <v>136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85</v>
      </c>
      <c r="BK224" s="199">
        <f>ROUND(I224*H224,2)</f>
        <v>0</v>
      </c>
      <c r="BL224" s="18" t="s">
        <v>144</v>
      </c>
      <c r="BM224" s="198" t="s">
        <v>467</v>
      </c>
    </row>
    <row r="225" spans="1:65" s="14" customFormat="1" ht="11.25">
      <c r="B225" s="212"/>
      <c r="C225" s="213"/>
      <c r="D225" s="202" t="s">
        <v>146</v>
      </c>
      <c r="E225" s="214" t="s">
        <v>1</v>
      </c>
      <c r="F225" s="215" t="s">
        <v>454</v>
      </c>
      <c r="G225" s="213"/>
      <c r="H225" s="214" t="s">
        <v>1</v>
      </c>
      <c r="I225" s="216"/>
      <c r="J225" s="213"/>
      <c r="K225" s="213"/>
      <c r="L225" s="217"/>
      <c r="M225" s="218"/>
      <c r="N225" s="219"/>
      <c r="O225" s="219"/>
      <c r="P225" s="219"/>
      <c r="Q225" s="219"/>
      <c r="R225" s="219"/>
      <c r="S225" s="219"/>
      <c r="T225" s="220"/>
      <c r="AT225" s="221" t="s">
        <v>146</v>
      </c>
      <c r="AU225" s="221" t="s">
        <v>88</v>
      </c>
      <c r="AV225" s="14" t="s">
        <v>85</v>
      </c>
      <c r="AW225" s="14" t="s">
        <v>33</v>
      </c>
      <c r="AX225" s="14" t="s">
        <v>77</v>
      </c>
      <c r="AY225" s="221" t="s">
        <v>136</v>
      </c>
    </row>
    <row r="226" spans="1:65" s="13" customFormat="1" ht="11.25">
      <c r="B226" s="200"/>
      <c r="C226" s="201"/>
      <c r="D226" s="202" t="s">
        <v>146</v>
      </c>
      <c r="E226" s="203" t="s">
        <v>1</v>
      </c>
      <c r="F226" s="204" t="s">
        <v>455</v>
      </c>
      <c r="G226" s="201"/>
      <c r="H226" s="205">
        <v>77.33</v>
      </c>
      <c r="I226" s="206"/>
      <c r="J226" s="201"/>
      <c r="K226" s="201"/>
      <c r="L226" s="207"/>
      <c r="M226" s="208"/>
      <c r="N226" s="209"/>
      <c r="O226" s="209"/>
      <c r="P226" s="209"/>
      <c r="Q226" s="209"/>
      <c r="R226" s="209"/>
      <c r="S226" s="209"/>
      <c r="T226" s="210"/>
      <c r="AT226" s="211" t="s">
        <v>146</v>
      </c>
      <c r="AU226" s="211" t="s">
        <v>88</v>
      </c>
      <c r="AV226" s="13" t="s">
        <v>88</v>
      </c>
      <c r="AW226" s="13" t="s">
        <v>33</v>
      </c>
      <c r="AX226" s="13" t="s">
        <v>85</v>
      </c>
      <c r="AY226" s="211" t="s">
        <v>136</v>
      </c>
    </row>
    <row r="227" spans="1:65" s="2" customFormat="1" ht="16.5" customHeight="1">
      <c r="A227" s="35"/>
      <c r="B227" s="36"/>
      <c r="C227" s="222" t="s">
        <v>468</v>
      </c>
      <c r="D227" s="222" t="s">
        <v>153</v>
      </c>
      <c r="E227" s="223" t="s">
        <v>469</v>
      </c>
      <c r="F227" s="224" t="s">
        <v>470</v>
      </c>
      <c r="G227" s="225" t="s">
        <v>177</v>
      </c>
      <c r="H227" s="226">
        <v>93</v>
      </c>
      <c r="I227" s="227"/>
      <c r="J227" s="228">
        <f>ROUND(I227*H227,2)</f>
        <v>0</v>
      </c>
      <c r="K227" s="224" t="s">
        <v>143</v>
      </c>
      <c r="L227" s="229"/>
      <c r="M227" s="230" t="s">
        <v>1</v>
      </c>
      <c r="N227" s="231" t="s">
        <v>42</v>
      </c>
      <c r="O227" s="72"/>
      <c r="P227" s="196">
        <f>O227*H227</f>
        <v>0</v>
      </c>
      <c r="Q227" s="196">
        <v>4.4999999999999998E-2</v>
      </c>
      <c r="R227" s="196">
        <f>Q227*H227</f>
        <v>4.1849999999999996</v>
      </c>
      <c r="S227" s="196">
        <v>0</v>
      </c>
      <c r="T227" s="197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8" t="s">
        <v>157</v>
      </c>
      <c r="AT227" s="198" t="s">
        <v>153</v>
      </c>
      <c r="AU227" s="198" t="s">
        <v>88</v>
      </c>
      <c r="AY227" s="18" t="s">
        <v>136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8" t="s">
        <v>85</v>
      </c>
      <c r="BK227" s="199">
        <f>ROUND(I227*H227,2)</f>
        <v>0</v>
      </c>
      <c r="BL227" s="18" t="s">
        <v>144</v>
      </c>
      <c r="BM227" s="198" t="s">
        <v>471</v>
      </c>
    </row>
    <row r="228" spans="1:65" s="13" customFormat="1" ht="11.25">
      <c r="B228" s="200"/>
      <c r="C228" s="201"/>
      <c r="D228" s="202" t="s">
        <v>146</v>
      </c>
      <c r="E228" s="203" t="s">
        <v>1</v>
      </c>
      <c r="F228" s="204" t="s">
        <v>472</v>
      </c>
      <c r="G228" s="201"/>
      <c r="H228" s="205">
        <v>93</v>
      </c>
      <c r="I228" s="206"/>
      <c r="J228" s="201"/>
      <c r="K228" s="201"/>
      <c r="L228" s="207"/>
      <c r="M228" s="208"/>
      <c r="N228" s="209"/>
      <c r="O228" s="209"/>
      <c r="P228" s="209"/>
      <c r="Q228" s="209"/>
      <c r="R228" s="209"/>
      <c r="S228" s="209"/>
      <c r="T228" s="210"/>
      <c r="AT228" s="211" t="s">
        <v>146</v>
      </c>
      <c r="AU228" s="211" t="s">
        <v>88</v>
      </c>
      <c r="AV228" s="13" t="s">
        <v>88</v>
      </c>
      <c r="AW228" s="13" t="s">
        <v>33</v>
      </c>
      <c r="AX228" s="13" t="s">
        <v>85</v>
      </c>
      <c r="AY228" s="211" t="s">
        <v>136</v>
      </c>
    </row>
    <row r="229" spans="1:65" s="2" customFormat="1" ht="24">
      <c r="A229" s="35"/>
      <c r="B229" s="36"/>
      <c r="C229" s="187" t="s">
        <v>294</v>
      </c>
      <c r="D229" s="187" t="s">
        <v>139</v>
      </c>
      <c r="E229" s="188" t="s">
        <v>473</v>
      </c>
      <c r="F229" s="189" t="s">
        <v>474</v>
      </c>
      <c r="G229" s="190" t="s">
        <v>341</v>
      </c>
      <c r="H229" s="191">
        <v>1.075</v>
      </c>
      <c r="I229" s="192"/>
      <c r="J229" s="193">
        <f>ROUND(I229*H229,2)</f>
        <v>0</v>
      </c>
      <c r="K229" s="189" t="s">
        <v>143</v>
      </c>
      <c r="L229" s="40"/>
      <c r="M229" s="194" t="s">
        <v>1</v>
      </c>
      <c r="N229" s="195" t="s">
        <v>42</v>
      </c>
      <c r="O229" s="72"/>
      <c r="P229" s="196">
        <f>O229*H229</f>
        <v>0</v>
      </c>
      <c r="Q229" s="196">
        <v>2.2563399999999998</v>
      </c>
      <c r="R229" s="196">
        <f>Q229*H229</f>
        <v>2.4255654999999998</v>
      </c>
      <c r="S229" s="196">
        <v>0</v>
      </c>
      <c r="T229" s="19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8" t="s">
        <v>144</v>
      </c>
      <c r="AT229" s="198" t="s">
        <v>139</v>
      </c>
      <c r="AU229" s="198" t="s">
        <v>88</v>
      </c>
      <c r="AY229" s="18" t="s">
        <v>136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8" t="s">
        <v>85</v>
      </c>
      <c r="BK229" s="199">
        <f>ROUND(I229*H229,2)</f>
        <v>0</v>
      </c>
      <c r="BL229" s="18" t="s">
        <v>144</v>
      </c>
      <c r="BM229" s="198" t="s">
        <v>475</v>
      </c>
    </row>
    <row r="230" spans="1:65" s="14" customFormat="1" ht="11.25">
      <c r="B230" s="212"/>
      <c r="C230" s="213"/>
      <c r="D230" s="202" t="s">
        <v>146</v>
      </c>
      <c r="E230" s="214" t="s">
        <v>1</v>
      </c>
      <c r="F230" s="215" t="s">
        <v>476</v>
      </c>
      <c r="G230" s="213"/>
      <c r="H230" s="214" t="s">
        <v>1</v>
      </c>
      <c r="I230" s="216"/>
      <c r="J230" s="213"/>
      <c r="K230" s="213"/>
      <c r="L230" s="217"/>
      <c r="M230" s="218"/>
      <c r="N230" s="219"/>
      <c r="O230" s="219"/>
      <c r="P230" s="219"/>
      <c r="Q230" s="219"/>
      <c r="R230" s="219"/>
      <c r="S230" s="219"/>
      <c r="T230" s="220"/>
      <c r="AT230" s="221" t="s">
        <v>146</v>
      </c>
      <c r="AU230" s="221" t="s">
        <v>88</v>
      </c>
      <c r="AV230" s="14" t="s">
        <v>85</v>
      </c>
      <c r="AW230" s="14" t="s">
        <v>33</v>
      </c>
      <c r="AX230" s="14" t="s">
        <v>77</v>
      </c>
      <c r="AY230" s="221" t="s">
        <v>136</v>
      </c>
    </row>
    <row r="231" spans="1:65" s="13" customFormat="1" ht="11.25">
      <c r="B231" s="200"/>
      <c r="C231" s="201"/>
      <c r="D231" s="202" t="s">
        <v>146</v>
      </c>
      <c r="E231" s="203" t="s">
        <v>1</v>
      </c>
      <c r="F231" s="204" t="s">
        <v>477</v>
      </c>
      <c r="G231" s="201"/>
      <c r="H231" s="205">
        <v>1.075</v>
      </c>
      <c r="I231" s="206"/>
      <c r="J231" s="201"/>
      <c r="K231" s="201"/>
      <c r="L231" s="207"/>
      <c r="M231" s="208"/>
      <c r="N231" s="209"/>
      <c r="O231" s="209"/>
      <c r="P231" s="209"/>
      <c r="Q231" s="209"/>
      <c r="R231" s="209"/>
      <c r="S231" s="209"/>
      <c r="T231" s="210"/>
      <c r="AT231" s="211" t="s">
        <v>146</v>
      </c>
      <c r="AU231" s="211" t="s">
        <v>88</v>
      </c>
      <c r="AV231" s="13" t="s">
        <v>88</v>
      </c>
      <c r="AW231" s="13" t="s">
        <v>33</v>
      </c>
      <c r="AX231" s="13" t="s">
        <v>85</v>
      </c>
      <c r="AY231" s="211" t="s">
        <v>136</v>
      </c>
    </row>
    <row r="232" spans="1:65" s="2" customFormat="1" ht="33" customHeight="1">
      <c r="A232" s="35"/>
      <c r="B232" s="36"/>
      <c r="C232" s="187" t="s">
        <v>478</v>
      </c>
      <c r="D232" s="187" t="s">
        <v>139</v>
      </c>
      <c r="E232" s="188" t="s">
        <v>479</v>
      </c>
      <c r="F232" s="189" t="s">
        <v>480</v>
      </c>
      <c r="G232" s="190" t="s">
        <v>177</v>
      </c>
      <c r="H232" s="191">
        <v>107.53</v>
      </c>
      <c r="I232" s="192"/>
      <c r="J232" s="193">
        <f>ROUND(I232*H232,2)</f>
        <v>0</v>
      </c>
      <c r="K232" s="189" t="s">
        <v>143</v>
      </c>
      <c r="L232" s="40"/>
      <c r="M232" s="194" t="s">
        <v>1</v>
      </c>
      <c r="N232" s="195" t="s">
        <v>42</v>
      </c>
      <c r="O232" s="72"/>
      <c r="P232" s="196">
        <f>O232*H232</f>
        <v>0</v>
      </c>
      <c r="Q232" s="196">
        <v>6.0999999999999997E-4</v>
      </c>
      <c r="R232" s="196">
        <f>Q232*H232</f>
        <v>6.5593299999999993E-2</v>
      </c>
      <c r="S232" s="196">
        <v>0</v>
      </c>
      <c r="T232" s="19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8" t="s">
        <v>144</v>
      </c>
      <c r="AT232" s="198" t="s">
        <v>139</v>
      </c>
      <c r="AU232" s="198" t="s">
        <v>88</v>
      </c>
      <c r="AY232" s="18" t="s">
        <v>136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8" t="s">
        <v>85</v>
      </c>
      <c r="BK232" s="199">
        <f>ROUND(I232*H232,2)</f>
        <v>0</v>
      </c>
      <c r="BL232" s="18" t="s">
        <v>144</v>
      </c>
      <c r="BM232" s="198" t="s">
        <v>481</v>
      </c>
    </row>
    <row r="233" spans="1:65" s="14" customFormat="1" ht="11.25">
      <c r="B233" s="212"/>
      <c r="C233" s="213"/>
      <c r="D233" s="202" t="s">
        <v>146</v>
      </c>
      <c r="E233" s="214" t="s">
        <v>1</v>
      </c>
      <c r="F233" s="215" t="s">
        <v>452</v>
      </c>
      <c r="G233" s="213"/>
      <c r="H233" s="214" t="s">
        <v>1</v>
      </c>
      <c r="I233" s="216"/>
      <c r="J233" s="213"/>
      <c r="K233" s="213"/>
      <c r="L233" s="217"/>
      <c r="M233" s="218"/>
      <c r="N233" s="219"/>
      <c r="O233" s="219"/>
      <c r="P233" s="219"/>
      <c r="Q233" s="219"/>
      <c r="R233" s="219"/>
      <c r="S233" s="219"/>
      <c r="T233" s="220"/>
      <c r="AT233" s="221" t="s">
        <v>146</v>
      </c>
      <c r="AU233" s="221" t="s">
        <v>88</v>
      </c>
      <c r="AV233" s="14" t="s">
        <v>85</v>
      </c>
      <c r="AW233" s="14" t="s">
        <v>33</v>
      </c>
      <c r="AX233" s="14" t="s">
        <v>77</v>
      </c>
      <c r="AY233" s="221" t="s">
        <v>136</v>
      </c>
    </row>
    <row r="234" spans="1:65" s="13" customFormat="1" ht="11.25">
      <c r="B234" s="200"/>
      <c r="C234" s="201"/>
      <c r="D234" s="202" t="s">
        <v>146</v>
      </c>
      <c r="E234" s="203" t="s">
        <v>1</v>
      </c>
      <c r="F234" s="204" t="s">
        <v>453</v>
      </c>
      <c r="G234" s="201"/>
      <c r="H234" s="205">
        <v>30.2</v>
      </c>
      <c r="I234" s="206"/>
      <c r="J234" s="201"/>
      <c r="K234" s="201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146</v>
      </c>
      <c r="AU234" s="211" t="s">
        <v>88</v>
      </c>
      <c r="AV234" s="13" t="s">
        <v>88</v>
      </c>
      <c r="AW234" s="13" t="s">
        <v>33</v>
      </c>
      <c r="AX234" s="13" t="s">
        <v>77</v>
      </c>
      <c r="AY234" s="211" t="s">
        <v>136</v>
      </c>
    </row>
    <row r="235" spans="1:65" s="14" customFormat="1" ht="11.25">
      <c r="B235" s="212"/>
      <c r="C235" s="213"/>
      <c r="D235" s="202" t="s">
        <v>146</v>
      </c>
      <c r="E235" s="214" t="s">
        <v>1</v>
      </c>
      <c r="F235" s="215" t="s">
        <v>454</v>
      </c>
      <c r="G235" s="213"/>
      <c r="H235" s="214" t="s">
        <v>1</v>
      </c>
      <c r="I235" s="216"/>
      <c r="J235" s="213"/>
      <c r="K235" s="213"/>
      <c r="L235" s="217"/>
      <c r="M235" s="218"/>
      <c r="N235" s="219"/>
      <c r="O235" s="219"/>
      <c r="P235" s="219"/>
      <c r="Q235" s="219"/>
      <c r="R235" s="219"/>
      <c r="S235" s="219"/>
      <c r="T235" s="220"/>
      <c r="AT235" s="221" t="s">
        <v>146</v>
      </c>
      <c r="AU235" s="221" t="s">
        <v>88</v>
      </c>
      <c r="AV235" s="14" t="s">
        <v>85</v>
      </c>
      <c r="AW235" s="14" t="s">
        <v>33</v>
      </c>
      <c r="AX235" s="14" t="s">
        <v>77</v>
      </c>
      <c r="AY235" s="221" t="s">
        <v>136</v>
      </c>
    </row>
    <row r="236" spans="1:65" s="13" customFormat="1" ht="11.25">
      <c r="B236" s="200"/>
      <c r="C236" s="201"/>
      <c r="D236" s="202" t="s">
        <v>146</v>
      </c>
      <c r="E236" s="203" t="s">
        <v>1</v>
      </c>
      <c r="F236" s="204" t="s">
        <v>455</v>
      </c>
      <c r="G236" s="201"/>
      <c r="H236" s="205">
        <v>77.33</v>
      </c>
      <c r="I236" s="206"/>
      <c r="J236" s="201"/>
      <c r="K236" s="201"/>
      <c r="L236" s="207"/>
      <c r="M236" s="208"/>
      <c r="N236" s="209"/>
      <c r="O236" s="209"/>
      <c r="P236" s="209"/>
      <c r="Q236" s="209"/>
      <c r="R236" s="209"/>
      <c r="S236" s="209"/>
      <c r="T236" s="210"/>
      <c r="AT236" s="211" t="s">
        <v>146</v>
      </c>
      <c r="AU236" s="211" t="s">
        <v>88</v>
      </c>
      <c r="AV236" s="13" t="s">
        <v>88</v>
      </c>
      <c r="AW236" s="13" t="s">
        <v>33</v>
      </c>
      <c r="AX236" s="13" t="s">
        <v>77</v>
      </c>
      <c r="AY236" s="211" t="s">
        <v>136</v>
      </c>
    </row>
    <row r="237" spans="1:65" s="16" customFormat="1" ht="11.25">
      <c r="B237" s="243"/>
      <c r="C237" s="244"/>
      <c r="D237" s="202" t="s">
        <v>146</v>
      </c>
      <c r="E237" s="245" t="s">
        <v>1</v>
      </c>
      <c r="F237" s="246" t="s">
        <v>165</v>
      </c>
      <c r="G237" s="244"/>
      <c r="H237" s="247">
        <v>107.53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AT237" s="253" t="s">
        <v>146</v>
      </c>
      <c r="AU237" s="253" t="s">
        <v>88</v>
      </c>
      <c r="AV237" s="16" t="s">
        <v>144</v>
      </c>
      <c r="AW237" s="16" t="s">
        <v>33</v>
      </c>
      <c r="AX237" s="16" t="s">
        <v>85</v>
      </c>
      <c r="AY237" s="253" t="s">
        <v>136</v>
      </c>
    </row>
    <row r="238" spans="1:65" s="2" customFormat="1" ht="24">
      <c r="A238" s="35"/>
      <c r="B238" s="36"/>
      <c r="C238" s="187" t="s">
        <v>482</v>
      </c>
      <c r="D238" s="187" t="s">
        <v>139</v>
      </c>
      <c r="E238" s="188" t="s">
        <v>483</v>
      </c>
      <c r="F238" s="189" t="s">
        <v>484</v>
      </c>
      <c r="G238" s="190" t="s">
        <v>142</v>
      </c>
      <c r="H238" s="191">
        <v>29</v>
      </c>
      <c r="I238" s="192"/>
      <c r="J238" s="193">
        <f>ROUND(I238*H238,2)</f>
        <v>0</v>
      </c>
      <c r="K238" s="189" t="s">
        <v>143</v>
      </c>
      <c r="L238" s="40"/>
      <c r="M238" s="194" t="s">
        <v>1</v>
      </c>
      <c r="N238" s="195" t="s">
        <v>42</v>
      </c>
      <c r="O238" s="72"/>
      <c r="P238" s="196">
        <f>O238*H238</f>
        <v>0</v>
      </c>
      <c r="Q238" s="196">
        <v>0</v>
      </c>
      <c r="R238" s="196">
        <f>Q238*H238</f>
        <v>0</v>
      </c>
      <c r="S238" s="196">
        <v>0.16500000000000001</v>
      </c>
      <c r="T238" s="197">
        <f>S238*H238</f>
        <v>4.7850000000000001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8" t="s">
        <v>144</v>
      </c>
      <c r="AT238" s="198" t="s">
        <v>139</v>
      </c>
      <c r="AU238" s="198" t="s">
        <v>88</v>
      </c>
      <c r="AY238" s="18" t="s">
        <v>136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8" t="s">
        <v>85</v>
      </c>
      <c r="BK238" s="199">
        <f>ROUND(I238*H238,2)</f>
        <v>0</v>
      </c>
      <c r="BL238" s="18" t="s">
        <v>144</v>
      </c>
      <c r="BM238" s="198" t="s">
        <v>485</v>
      </c>
    </row>
    <row r="239" spans="1:65" s="14" customFormat="1" ht="11.25">
      <c r="B239" s="212"/>
      <c r="C239" s="213"/>
      <c r="D239" s="202" t="s">
        <v>146</v>
      </c>
      <c r="E239" s="214" t="s">
        <v>1</v>
      </c>
      <c r="F239" s="215" t="s">
        <v>486</v>
      </c>
      <c r="G239" s="213"/>
      <c r="H239" s="214" t="s">
        <v>1</v>
      </c>
      <c r="I239" s="216"/>
      <c r="J239" s="213"/>
      <c r="K239" s="213"/>
      <c r="L239" s="217"/>
      <c r="M239" s="218"/>
      <c r="N239" s="219"/>
      <c r="O239" s="219"/>
      <c r="P239" s="219"/>
      <c r="Q239" s="219"/>
      <c r="R239" s="219"/>
      <c r="S239" s="219"/>
      <c r="T239" s="220"/>
      <c r="AT239" s="221" t="s">
        <v>146</v>
      </c>
      <c r="AU239" s="221" t="s">
        <v>88</v>
      </c>
      <c r="AV239" s="14" t="s">
        <v>85</v>
      </c>
      <c r="AW239" s="14" t="s">
        <v>33</v>
      </c>
      <c r="AX239" s="14" t="s">
        <v>77</v>
      </c>
      <c r="AY239" s="221" t="s">
        <v>136</v>
      </c>
    </row>
    <row r="240" spans="1:65" s="13" customFormat="1" ht="11.25">
      <c r="B240" s="200"/>
      <c r="C240" s="201"/>
      <c r="D240" s="202" t="s">
        <v>146</v>
      </c>
      <c r="E240" s="203" t="s">
        <v>1</v>
      </c>
      <c r="F240" s="204" t="s">
        <v>487</v>
      </c>
      <c r="G240" s="201"/>
      <c r="H240" s="205">
        <v>29</v>
      </c>
      <c r="I240" s="206"/>
      <c r="J240" s="201"/>
      <c r="K240" s="201"/>
      <c r="L240" s="207"/>
      <c r="M240" s="208"/>
      <c r="N240" s="209"/>
      <c r="O240" s="209"/>
      <c r="P240" s="209"/>
      <c r="Q240" s="209"/>
      <c r="R240" s="209"/>
      <c r="S240" s="209"/>
      <c r="T240" s="210"/>
      <c r="AT240" s="211" t="s">
        <v>146</v>
      </c>
      <c r="AU240" s="211" t="s">
        <v>88</v>
      </c>
      <c r="AV240" s="13" t="s">
        <v>88</v>
      </c>
      <c r="AW240" s="13" t="s">
        <v>33</v>
      </c>
      <c r="AX240" s="13" t="s">
        <v>85</v>
      </c>
      <c r="AY240" s="211" t="s">
        <v>136</v>
      </c>
    </row>
    <row r="241" spans="1:65" s="2" customFormat="1" ht="24">
      <c r="A241" s="35"/>
      <c r="B241" s="36"/>
      <c r="C241" s="187" t="s">
        <v>488</v>
      </c>
      <c r="D241" s="187" t="s">
        <v>139</v>
      </c>
      <c r="E241" s="188" t="s">
        <v>213</v>
      </c>
      <c r="F241" s="189" t="s">
        <v>214</v>
      </c>
      <c r="G241" s="190" t="s">
        <v>142</v>
      </c>
      <c r="H241" s="191">
        <v>3</v>
      </c>
      <c r="I241" s="192"/>
      <c r="J241" s="193">
        <f>ROUND(I241*H241,2)</f>
        <v>0</v>
      </c>
      <c r="K241" s="189" t="s">
        <v>143</v>
      </c>
      <c r="L241" s="40"/>
      <c r="M241" s="194" t="s">
        <v>1</v>
      </c>
      <c r="N241" s="195" t="s">
        <v>42</v>
      </c>
      <c r="O241" s="72"/>
      <c r="P241" s="196">
        <f>O241*H241</f>
        <v>0</v>
      </c>
      <c r="Q241" s="196">
        <v>0</v>
      </c>
      <c r="R241" s="196">
        <f>Q241*H241</f>
        <v>0</v>
      </c>
      <c r="S241" s="196">
        <v>8.0000000000000002E-3</v>
      </c>
      <c r="T241" s="197">
        <f>S241*H241</f>
        <v>2.4E-2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8" t="s">
        <v>144</v>
      </c>
      <c r="AT241" s="198" t="s">
        <v>139</v>
      </c>
      <c r="AU241" s="198" t="s">
        <v>88</v>
      </c>
      <c r="AY241" s="18" t="s">
        <v>136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8" t="s">
        <v>85</v>
      </c>
      <c r="BK241" s="199">
        <f>ROUND(I241*H241,2)</f>
        <v>0</v>
      </c>
      <c r="BL241" s="18" t="s">
        <v>144</v>
      </c>
      <c r="BM241" s="198" t="s">
        <v>215</v>
      </c>
    </row>
    <row r="242" spans="1:65" s="13" customFormat="1" ht="11.25">
      <c r="B242" s="200"/>
      <c r="C242" s="201"/>
      <c r="D242" s="202" t="s">
        <v>146</v>
      </c>
      <c r="E242" s="203" t="s">
        <v>1</v>
      </c>
      <c r="F242" s="204" t="s">
        <v>489</v>
      </c>
      <c r="G242" s="201"/>
      <c r="H242" s="205">
        <v>3</v>
      </c>
      <c r="I242" s="206"/>
      <c r="J242" s="201"/>
      <c r="K242" s="201"/>
      <c r="L242" s="207"/>
      <c r="M242" s="208"/>
      <c r="N242" s="209"/>
      <c r="O242" s="209"/>
      <c r="P242" s="209"/>
      <c r="Q242" s="209"/>
      <c r="R242" s="209"/>
      <c r="S242" s="209"/>
      <c r="T242" s="210"/>
      <c r="AT242" s="211" t="s">
        <v>146</v>
      </c>
      <c r="AU242" s="211" t="s">
        <v>88</v>
      </c>
      <c r="AV242" s="13" t="s">
        <v>88</v>
      </c>
      <c r="AW242" s="13" t="s">
        <v>33</v>
      </c>
      <c r="AX242" s="13" t="s">
        <v>85</v>
      </c>
      <c r="AY242" s="211" t="s">
        <v>136</v>
      </c>
    </row>
    <row r="243" spans="1:65" s="2" customFormat="1" ht="24">
      <c r="A243" s="35"/>
      <c r="B243" s="36"/>
      <c r="C243" s="187" t="s">
        <v>490</v>
      </c>
      <c r="D243" s="187" t="s">
        <v>139</v>
      </c>
      <c r="E243" s="188" t="s">
        <v>219</v>
      </c>
      <c r="F243" s="189" t="s">
        <v>220</v>
      </c>
      <c r="G243" s="190" t="s">
        <v>177</v>
      </c>
      <c r="H243" s="191">
        <v>93.11</v>
      </c>
      <c r="I243" s="192"/>
      <c r="J243" s="193">
        <f>ROUND(I243*H243,2)</f>
        <v>0</v>
      </c>
      <c r="K243" s="189" t="s">
        <v>143</v>
      </c>
      <c r="L243" s="40"/>
      <c r="M243" s="194" t="s">
        <v>1</v>
      </c>
      <c r="N243" s="195" t="s">
        <v>42</v>
      </c>
      <c r="O243" s="72"/>
      <c r="P243" s="196">
        <f>O243*H243</f>
        <v>0</v>
      </c>
      <c r="Q243" s="196">
        <v>0</v>
      </c>
      <c r="R243" s="196">
        <f>Q243*H243</f>
        <v>0</v>
      </c>
      <c r="S243" s="196">
        <v>2.48E-3</v>
      </c>
      <c r="T243" s="197">
        <f>S243*H243</f>
        <v>0.2309128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8" t="s">
        <v>144</v>
      </c>
      <c r="AT243" s="198" t="s">
        <v>139</v>
      </c>
      <c r="AU243" s="198" t="s">
        <v>88</v>
      </c>
      <c r="AY243" s="18" t="s">
        <v>136</v>
      </c>
      <c r="BE243" s="199">
        <f>IF(N243="základní",J243,0)</f>
        <v>0</v>
      </c>
      <c r="BF243" s="199">
        <f>IF(N243="snížená",J243,0)</f>
        <v>0</v>
      </c>
      <c r="BG243" s="199">
        <f>IF(N243="zákl. přenesená",J243,0)</f>
        <v>0</v>
      </c>
      <c r="BH243" s="199">
        <f>IF(N243="sníž. přenesená",J243,0)</f>
        <v>0</v>
      </c>
      <c r="BI243" s="199">
        <f>IF(N243="nulová",J243,0)</f>
        <v>0</v>
      </c>
      <c r="BJ243" s="18" t="s">
        <v>85</v>
      </c>
      <c r="BK243" s="199">
        <f>ROUND(I243*H243,2)</f>
        <v>0</v>
      </c>
      <c r="BL243" s="18" t="s">
        <v>144</v>
      </c>
      <c r="BM243" s="198" t="s">
        <v>491</v>
      </c>
    </row>
    <row r="244" spans="1:65" s="14" customFormat="1" ht="11.25">
      <c r="B244" s="212"/>
      <c r="C244" s="213"/>
      <c r="D244" s="202" t="s">
        <v>146</v>
      </c>
      <c r="E244" s="214" t="s">
        <v>1</v>
      </c>
      <c r="F244" s="215" t="s">
        <v>486</v>
      </c>
      <c r="G244" s="213"/>
      <c r="H244" s="214" t="s">
        <v>1</v>
      </c>
      <c r="I244" s="216"/>
      <c r="J244" s="213"/>
      <c r="K244" s="213"/>
      <c r="L244" s="217"/>
      <c r="M244" s="218"/>
      <c r="N244" s="219"/>
      <c r="O244" s="219"/>
      <c r="P244" s="219"/>
      <c r="Q244" s="219"/>
      <c r="R244" s="219"/>
      <c r="S244" s="219"/>
      <c r="T244" s="220"/>
      <c r="AT244" s="221" t="s">
        <v>146</v>
      </c>
      <c r="AU244" s="221" t="s">
        <v>88</v>
      </c>
      <c r="AV244" s="14" t="s">
        <v>85</v>
      </c>
      <c r="AW244" s="14" t="s">
        <v>33</v>
      </c>
      <c r="AX244" s="14" t="s">
        <v>77</v>
      </c>
      <c r="AY244" s="221" t="s">
        <v>136</v>
      </c>
    </row>
    <row r="245" spans="1:65" s="13" customFormat="1" ht="11.25">
      <c r="B245" s="200"/>
      <c r="C245" s="201"/>
      <c r="D245" s="202" t="s">
        <v>146</v>
      </c>
      <c r="E245" s="203" t="s">
        <v>1</v>
      </c>
      <c r="F245" s="204" t="s">
        <v>492</v>
      </c>
      <c r="G245" s="201"/>
      <c r="H245" s="205">
        <v>93.11</v>
      </c>
      <c r="I245" s="206"/>
      <c r="J245" s="201"/>
      <c r="K245" s="201"/>
      <c r="L245" s="207"/>
      <c r="M245" s="208"/>
      <c r="N245" s="209"/>
      <c r="O245" s="209"/>
      <c r="P245" s="209"/>
      <c r="Q245" s="209"/>
      <c r="R245" s="209"/>
      <c r="S245" s="209"/>
      <c r="T245" s="210"/>
      <c r="AT245" s="211" t="s">
        <v>146</v>
      </c>
      <c r="AU245" s="211" t="s">
        <v>88</v>
      </c>
      <c r="AV245" s="13" t="s">
        <v>88</v>
      </c>
      <c r="AW245" s="13" t="s">
        <v>33</v>
      </c>
      <c r="AX245" s="13" t="s">
        <v>85</v>
      </c>
      <c r="AY245" s="211" t="s">
        <v>136</v>
      </c>
    </row>
    <row r="246" spans="1:65" s="12" customFormat="1" ht="22.9" customHeight="1">
      <c r="B246" s="171"/>
      <c r="C246" s="172"/>
      <c r="D246" s="173" t="s">
        <v>76</v>
      </c>
      <c r="E246" s="185" t="s">
        <v>230</v>
      </c>
      <c r="F246" s="185" t="s">
        <v>231</v>
      </c>
      <c r="G246" s="172"/>
      <c r="H246" s="172"/>
      <c r="I246" s="175"/>
      <c r="J246" s="186">
        <f>BK246</f>
        <v>0</v>
      </c>
      <c r="K246" s="172"/>
      <c r="L246" s="177"/>
      <c r="M246" s="178"/>
      <c r="N246" s="179"/>
      <c r="O246" s="179"/>
      <c r="P246" s="180">
        <f>SUM(P247:P251)</f>
        <v>0</v>
      </c>
      <c r="Q246" s="179"/>
      <c r="R246" s="180">
        <f>SUM(R247:R251)</f>
        <v>0</v>
      </c>
      <c r="S246" s="179"/>
      <c r="T246" s="181">
        <f>SUM(T247:T251)</f>
        <v>0</v>
      </c>
      <c r="AR246" s="182" t="s">
        <v>85</v>
      </c>
      <c r="AT246" s="183" t="s">
        <v>76</v>
      </c>
      <c r="AU246" s="183" t="s">
        <v>85</v>
      </c>
      <c r="AY246" s="182" t="s">
        <v>136</v>
      </c>
      <c r="BK246" s="184">
        <f>SUM(BK247:BK251)</f>
        <v>0</v>
      </c>
    </row>
    <row r="247" spans="1:65" s="2" customFormat="1" ht="24">
      <c r="A247" s="35"/>
      <c r="B247" s="36"/>
      <c r="C247" s="187" t="s">
        <v>493</v>
      </c>
      <c r="D247" s="187" t="s">
        <v>139</v>
      </c>
      <c r="E247" s="188" t="s">
        <v>232</v>
      </c>
      <c r="F247" s="189" t="s">
        <v>233</v>
      </c>
      <c r="G247" s="190" t="s">
        <v>234</v>
      </c>
      <c r="H247" s="191">
        <v>5.04</v>
      </c>
      <c r="I247" s="192"/>
      <c r="J247" s="193">
        <f>ROUND(I247*H247,2)</f>
        <v>0</v>
      </c>
      <c r="K247" s="189" t="s">
        <v>143</v>
      </c>
      <c r="L247" s="40"/>
      <c r="M247" s="194" t="s">
        <v>1</v>
      </c>
      <c r="N247" s="195" t="s">
        <v>42</v>
      </c>
      <c r="O247" s="72"/>
      <c r="P247" s="196">
        <f>O247*H247</f>
        <v>0</v>
      </c>
      <c r="Q247" s="196">
        <v>0</v>
      </c>
      <c r="R247" s="196">
        <f>Q247*H247</f>
        <v>0</v>
      </c>
      <c r="S247" s="196">
        <v>0</v>
      </c>
      <c r="T247" s="197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8" t="s">
        <v>144</v>
      </c>
      <c r="AT247" s="198" t="s">
        <v>139</v>
      </c>
      <c r="AU247" s="198" t="s">
        <v>88</v>
      </c>
      <c r="AY247" s="18" t="s">
        <v>136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8" t="s">
        <v>85</v>
      </c>
      <c r="BK247" s="199">
        <f>ROUND(I247*H247,2)</f>
        <v>0</v>
      </c>
      <c r="BL247" s="18" t="s">
        <v>144</v>
      </c>
      <c r="BM247" s="198" t="s">
        <v>235</v>
      </c>
    </row>
    <row r="248" spans="1:65" s="2" customFormat="1" ht="24">
      <c r="A248" s="35"/>
      <c r="B248" s="36"/>
      <c r="C248" s="187" t="s">
        <v>494</v>
      </c>
      <c r="D248" s="187" t="s">
        <v>139</v>
      </c>
      <c r="E248" s="188" t="s">
        <v>237</v>
      </c>
      <c r="F248" s="189" t="s">
        <v>238</v>
      </c>
      <c r="G248" s="190" t="s">
        <v>234</v>
      </c>
      <c r="H248" s="191">
        <v>5.04</v>
      </c>
      <c r="I248" s="192"/>
      <c r="J248" s="193">
        <f>ROUND(I248*H248,2)</f>
        <v>0</v>
      </c>
      <c r="K248" s="189" t="s">
        <v>143</v>
      </c>
      <c r="L248" s="40"/>
      <c r="M248" s="194" t="s">
        <v>1</v>
      </c>
      <c r="N248" s="195" t="s">
        <v>42</v>
      </c>
      <c r="O248" s="72"/>
      <c r="P248" s="196">
        <f>O248*H248</f>
        <v>0</v>
      </c>
      <c r="Q248" s="196">
        <v>0</v>
      </c>
      <c r="R248" s="196">
        <f>Q248*H248</f>
        <v>0</v>
      </c>
      <c r="S248" s="196">
        <v>0</v>
      </c>
      <c r="T248" s="19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8" t="s">
        <v>144</v>
      </c>
      <c r="AT248" s="198" t="s">
        <v>139</v>
      </c>
      <c r="AU248" s="198" t="s">
        <v>88</v>
      </c>
      <c r="AY248" s="18" t="s">
        <v>136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8" t="s">
        <v>85</v>
      </c>
      <c r="BK248" s="199">
        <f>ROUND(I248*H248,2)</f>
        <v>0</v>
      </c>
      <c r="BL248" s="18" t="s">
        <v>144</v>
      </c>
      <c r="BM248" s="198" t="s">
        <v>239</v>
      </c>
    </row>
    <row r="249" spans="1:65" s="2" customFormat="1" ht="24">
      <c r="A249" s="35"/>
      <c r="B249" s="36"/>
      <c r="C249" s="187" t="s">
        <v>495</v>
      </c>
      <c r="D249" s="187" t="s">
        <v>139</v>
      </c>
      <c r="E249" s="188" t="s">
        <v>241</v>
      </c>
      <c r="F249" s="189" t="s">
        <v>242</v>
      </c>
      <c r="G249" s="190" t="s">
        <v>234</v>
      </c>
      <c r="H249" s="191">
        <v>25.2</v>
      </c>
      <c r="I249" s="192"/>
      <c r="J249" s="193">
        <f>ROUND(I249*H249,2)</f>
        <v>0</v>
      </c>
      <c r="K249" s="189" t="s">
        <v>143</v>
      </c>
      <c r="L249" s="40"/>
      <c r="M249" s="194" t="s">
        <v>1</v>
      </c>
      <c r="N249" s="195" t="s">
        <v>42</v>
      </c>
      <c r="O249" s="72"/>
      <c r="P249" s="196">
        <f>O249*H249</f>
        <v>0</v>
      </c>
      <c r="Q249" s="196">
        <v>0</v>
      </c>
      <c r="R249" s="196">
        <f>Q249*H249</f>
        <v>0</v>
      </c>
      <c r="S249" s="196">
        <v>0</v>
      </c>
      <c r="T249" s="19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8" t="s">
        <v>144</v>
      </c>
      <c r="AT249" s="198" t="s">
        <v>139</v>
      </c>
      <c r="AU249" s="198" t="s">
        <v>88</v>
      </c>
      <c r="AY249" s="18" t="s">
        <v>136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18" t="s">
        <v>85</v>
      </c>
      <c r="BK249" s="199">
        <f>ROUND(I249*H249,2)</f>
        <v>0</v>
      </c>
      <c r="BL249" s="18" t="s">
        <v>144</v>
      </c>
      <c r="BM249" s="198" t="s">
        <v>243</v>
      </c>
    </row>
    <row r="250" spans="1:65" s="13" customFormat="1" ht="11.25">
      <c r="B250" s="200"/>
      <c r="C250" s="201"/>
      <c r="D250" s="202" t="s">
        <v>146</v>
      </c>
      <c r="E250" s="201"/>
      <c r="F250" s="204" t="s">
        <v>496</v>
      </c>
      <c r="G250" s="201"/>
      <c r="H250" s="205">
        <v>25.2</v>
      </c>
      <c r="I250" s="206"/>
      <c r="J250" s="201"/>
      <c r="K250" s="201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146</v>
      </c>
      <c r="AU250" s="211" t="s">
        <v>88</v>
      </c>
      <c r="AV250" s="13" t="s">
        <v>88</v>
      </c>
      <c r="AW250" s="13" t="s">
        <v>4</v>
      </c>
      <c r="AX250" s="13" t="s">
        <v>85</v>
      </c>
      <c r="AY250" s="211" t="s">
        <v>136</v>
      </c>
    </row>
    <row r="251" spans="1:65" s="2" customFormat="1" ht="33" customHeight="1">
      <c r="A251" s="35"/>
      <c r="B251" s="36"/>
      <c r="C251" s="187" t="s">
        <v>497</v>
      </c>
      <c r="D251" s="187" t="s">
        <v>139</v>
      </c>
      <c r="E251" s="188" t="s">
        <v>246</v>
      </c>
      <c r="F251" s="189" t="s">
        <v>247</v>
      </c>
      <c r="G251" s="190" t="s">
        <v>234</v>
      </c>
      <c r="H251" s="191">
        <v>5.04</v>
      </c>
      <c r="I251" s="192"/>
      <c r="J251" s="193">
        <f>ROUND(I251*H251,2)</f>
        <v>0</v>
      </c>
      <c r="K251" s="189" t="s">
        <v>143</v>
      </c>
      <c r="L251" s="40"/>
      <c r="M251" s="194" t="s">
        <v>1</v>
      </c>
      <c r="N251" s="195" t="s">
        <v>42</v>
      </c>
      <c r="O251" s="72"/>
      <c r="P251" s="196">
        <f>O251*H251</f>
        <v>0</v>
      </c>
      <c r="Q251" s="196">
        <v>0</v>
      </c>
      <c r="R251" s="196">
        <f>Q251*H251</f>
        <v>0</v>
      </c>
      <c r="S251" s="196">
        <v>0</v>
      </c>
      <c r="T251" s="19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8" t="s">
        <v>144</v>
      </c>
      <c r="AT251" s="198" t="s">
        <v>139</v>
      </c>
      <c r="AU251" s="198" t="s">
        <v>88</v>
      </c>
      <c r="AY251" s="18" t="s">
        <v>136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8" t="s">
        <v>85</v>
      </c>
      <c r="BK251" s="199">
        <f>ROUND(I251*H251,2)</f>
        <v>0</v>
      </c>
      <c r="BL251" s="18" t="s">
        <v>144</v>
      </c>
      <c r="BM251" s="198" t="s">
        <v>248</v>
      </c>
    </row>
    <row r="252" spans="1:65" s="12" customFormat="1" ht="22.9" customHeight="1">
      <c r="B252" s="171"/>
      <c r="C252" s="172"/>
      <c r="D252" s="173" t="s">
        <v>76</v>
      </c>
      <c r="E252" s="185" t="s">
        <v>249</v>
      </c>
      <c r="F252" s="185" t="s">
        <v>250</v>
      </c>
      <c r="G252" s="172"/>
      <c r="H252" s="172"/>
      <c r="I252" s="175"/>
      <c r="J252" s="186">
        <f>BK252</f>
        <v>0</v>
      </c>
      <c r="K252" s="172"/>
      <c r="L252" s="177"/>
      <c r="M252" s="178"/>
      <c r="N252" s="179"/>
      <c r="O252" s="179"/>
      <c r="P252" s="180">
        <f>P253</f>
        <v>0</v>
      </c>
      <c r="Q252" s="179"/>
      <c r="R252" s="180">
        <f>R253</f>
        <v>0</v>
      </c>
      <c r="S252" s="179"/>
      <c r="T252" s="181">
        <f>T253</f>
        <v>0</v>
      </c>
      <c r="AR252" s="182" t="s">
        <v>85</v>
      </c>
      <c r="AT252" s="183" t="s">
        <v>76</v>
      </c>
      <c r="AU252" s="183" t="s">
        <v>85</v>
      </c>
      <c r="AY252" s="182" t="s">
        <v>136</v>
      </c>
      <c r="BK252" s="184">
        <f>BK253</f>
        <v>0</v>
      </c>
    </row>
    <row r="253" spans="1:65" s="2" customFormat="1" ht="24">
      <c r="A253" s="35"/>
      <c r="B253" s="36"/>
      <c r="C253" s="187" t="s">
        <v>498</v>
      </c>
      <c r="D253" s="187" t="s">
        <v>139</v>
      </c>
      <c r="E253" s="188" t="s">
        <v>252</v>
      </c>
      <c r="F253" s="189" t="s">
        <v>253</v>
      </c>
      <c r="G253" s="190" t="s">
        <v>234</v>
      </c>
      <c r="H253" s="191">
        <v>47.24</v>
      </c>
      <c r="I253" s="192"/>
      <c r="J253" s="193">
        <f>ROUND(I253*H253,2)</f>
        <v>0</v>
      </c>
      <c r="K253" s="189" t="s">
        <v>143</v>
      </c>
      <c r="L253" s="40"/>
      <c r="M253" s="254" t="s">
        <v>1</v>
      </c>
      <c r="N253" s="255" t="s">
        <v>42</v>
      </c>
      <c r="O253" s="256"/>
      <c r="P253" s="257">
        <f>O253*H253</f>
        <v>0</v>
      </c>
      <c r="Q253" s="257">
        <v>0</v>
      </c>
      <c r="R253" s="257">
        <f>Q253*H253</f>
        <v>0</v>
      </c>
      <c r="S253" s="257">
        <v>0</v>
      </c>
      <c r="T253" s="258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98" t="s">
        <v>144</v>
      </c>
      <c r="AT253" s="198" t="s">
        <v>139</v>
      </c>
      <c r="AU253" s="198" t="s">
        <v>88</v>
      </c>
      <c r="AY253" s="18" t="s">
        <v>136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8" t="s">
        <v>85</v>
      </c>
      <c r="BK253" s="199">
        <f>ROUND(I253*H253,2)</f>
        <v>0</v>
      </c>
      <c r="BL253" s="18" t="s">
        <v>144</v>
      </c>
      <c r="BM253" s="198" t="s">
        <v>254</v>
      </c>
    </row>
    <row r="254" spans="1:65" s="2" customFormat="1" ht="6.95" customHeight="1">
      <c r="A254" s="35"/>
      <c r="B254" s="55"/>
      <c r="C254" s="56"/>
      <c r="D254" s="56"/>
      <c r="E254" s="56"/>
      <c r="F254" s="56"/>
      <c r="G254" s="56"/>
      <c r="H254" s="56"/>
      <c r="I254" s="56"/>
      <c r="J254" s="56"/>
      <c r="K254" s="56"/>
      <c r="L254" s="40"/>
      <c r="M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</row>
  </sheetData>
  <sheetProtection algorithmName="SHA-512" hashValue="owuKV9MaQgrvblZPry6gxUXWFiOnI6juBp30IPXrrC2EZXI3GJMBhB+fGruYtan02vF3WBPOq9SKLjKnMDmVTg==" saltValue="/bxCniVtRlVl7YH2mD5fEqgYSKZp7BbonUvcy2iwirEwPUedxoI0446L/wdlGJePr+iCdXzCsyaUOZ5Da37FXw==" spinCount="100000" sheet="1" objects="1" scenarios="1" formatColumns="0" formatRows="0" autoFilter="0"/>
  <autoFilter ref="C122:K253" xr:uid="{00000000-0009-0000-0000-000002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76" fitToHeight="100" orientation="portrait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1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94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88</v>
      </c>
    </row>
    <row r="4" spans="1:46" s="1" customFormat="1" ht="24.95" customHeight="1">
      <c r="B4" s="21"/>
      <c r="D4" s="111" t="s">
        <v>103</v>
      </c>
      <c r="L4" s="21"/>
      <c r="M4" s="112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3" t="s">
        <v>16</v>
      </c>
      <c r="L6" s="21"/>
    </row>
    <row r="7" spans="1:46" s="1" customFormat="1" ht="16.5" customHeight="1">
      <c r="B7" s="21"/>
      <c r="E7" s="300" t="str">
        <f>'Rekapitulace stavby'!K6</f>
        <v>Oprava oplocení Sběrného dvora v Mořkově</v>
      </c>
      <c r="F7" s="301"/>
      <c r="G7" s="301"/>
      <c r="H7" s="301"/>
      <c r="L7" s="21"/>
    </row>
    <row r="8" spans="1:46" s="2" customFormat="1" ht="12" customHeight="1">
      <c r="A8" s="35"/>
      <c r="B8" s="40"/>
      <c r="C8" s="35"/>
      <c r="D8" s="113" t="s">
        <v>104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30" customHeight="1">
      <c r="A9" s="35"/>
      <c r="B9" s="40"/>
      <c r="C9" s="35"/>
      <c r="D9" s="35"/>
      <c r="E9" s="302" t="s">
        <v>499</v>
      </c>
      <c r="F9" s="303"/>
      <c r="G9" s="303"/>
      <c r="H9" s="30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3" t="s">
        <v>18</v>
      </c>
      <c r="E11" s="35"/>
      <c r="F11" s="114" t="s">
        <v>87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17. 3. 2021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4" t="str">
        <f>'Rekapitulace stavby'!E14</f>
        <v>Vyplň údaj</v>
      </c>
      <c r="F18" s="305"/>
      <c r="G18" s="305"/>
      <c r="H18" s="305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31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32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34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35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36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6" t="s">
        <v>1</v>
      </c>
      <c r="F27" s="306"/>
      <c r="G27" s="306"/>
      <c r="H27" s="30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37</v>
      </c>
      <c r="E30" s="35"/>
      <c r="F30" s="35"/>
      <c r="G30" s="35"/>
      <c r="H30" s="35"/>
      <c r="I30" s="35"/>
      <c r="J30" s="121">
        <f>ROUND(J125,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39</v>
      </c>
      <c r="G32" s="35"/>
      <c r="H32" s="35"/>
      <c r="I32" s="122" t="s">
        <v>38</v>
      </c>
      <c r="J32" s="122" t="s">
        <v>40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41</v>
      </c>
      <c r="E33" s="113" t="s">
        <v>42</v>
      </c>
      <c r="F33" s="124">
        <f>ROUND((SUM(BE125:BE216)),  2)</f>
        <v>0</v>
      </c>
      <c r="G33" s="35"/>
      <c r="H33" s="35"/>
      <c r="I33" s="125">
        <v>0.21</v>
      </c>
      <c r="J33" s="124">
        <f>ROUND(((SUM(BE125:BE216))*I33),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43</v>
      </c>
      <c r="F34" s="124">
        <f>ROUND((SUM(BF125:BF216)),  2)</f>
        <v>0</v>
      </c>
      <c r="G34" s="35"/>
      <c r="H34" s="35"/>
      <c r="I34" s="125">
        <v>0.15</v>
      </c>
      <c r="J34" s="124">
        <f>ROUND(((SUM(BF125:BF216))*I34),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3" t="s">
        <v>44</v>
      </c>
      <c r="F35" s="124">
        <f>ROUND((SUM(BG125:BG216)),  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3" t="s">
        <v>45</v>
      </c>
      <c r="F36" s="124">
        <f>ROUND((SUM(BH125:BH216)),  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3" t="s">
        <v>46</v>
      </c>
      <c r="F37" s="124">
        <f>ROUND((SUM(BI125:BI216)),  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47</v>
      </c>
      <c r="E39" s="128"/>
      <c r="F39" s="128"/>
      <c r="G39" s="129" t="s">
        <v>48</v>
      </c>
      <c r="H39" s="130" t="s">
        <v>49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3" t="s">
        <v>50</v>
      </c>
      <c r="E50" s="134"/>
      <c r="F50" s="134"/>
      <c r="G50" s="133" t="s">
        <v>51</v>
      </c>
      <c r="H50" s="134"/>
      <c r="I50" s="134"/>
      <c r="J50" s="134"/>
      <c r="K50" s="134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35" t="s">
        <v>52</v>
      </c>
      <c r="E61" s="136"/>
      <c r="F61" s="137" t="s">
        <v>53</v>
      </c>
      <c r="G61" s="135" t="s">
        <v>52</v>
      </c>
      <c r="H61" s="136"/>
      <c r="I61" s="136"/>
      <c r="J61" s="138" t="s">
        <v>53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3" t="s">
        <v>54</v>
      </c>
      <c r="E65" s="139"/>
      <c r="F65" s="139"/>
      <c r="G65" s="133" t="s">
        <v>55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35" t="s">
        <v>52</v>
      </c>
      <c r="E76" s="136"/>
      <c r="F76" s="137" t="s">
        <v>53</v>
      </c>
      <c r="G76" s="135" t="s">
        <v>52</v>
      </c>
      <c r="H76" s="136"/>
      <c r="I76" s="136"/>
      <c r="J76" s="138" t="s">
        <v>53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106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07" t="str">
        <f>E7</f>
        <v>Oprava oplocení Sběrného dvora v Mořkově</v>
      </c>
      <c r="F85" s="308"/>
      <c r="G85" s="308"/>
      <c r="H85" s="30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104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30" customHeight="1">
      <c r="A87" s="35"/>
      <c r="B87" s="36"/>
      <c r="C87" s="37"/>
      <c r="D87" s="37"/>
      <c r="E87" s="259" t="str">
        <f>E9</f>
        <v>1703 - D.1.1 - Architekt.-stavební řešení _ Oplocení - typ C</v>
      </c>
      <c r="F87" s="309"/>
      <c r="G87" s="309"/>
      <c r="H87" s="30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Mořkov</v>
      </c>
      <c r="G89" s="37"/>
      <c r="H89" s="37"/>
      <c r="I89" s="30" t="s">
        <v>22</v>
      </c>
      <c r="J89" s="67" t="str">
        <f>IF(J12="","",J12)</f>
        <v>17. 3. 2021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25.7" customHeight="1">
      <c r="A91" s="35"/>
      <c r="B91" s="36"/>
      <c r="C91" s="30" t="s">
        <v>24</v>
      </c>
      <c r="D91" s="37"/>
      <c r="E91" s="37"/>
      <c r="F91" s="28" t="str">
        <f>E15</f>
        <v>Obec Mořkov, Horní 10, 742 72</v>
      </c>
      <c r="G91" s="37"/>
      <c r="H91" s="37"/>
      <c r="I91" s="30" t="s">
        <v>30</v>
      </c>
      <c r="J91" s="33" t="str">
        <f>E21</f>
        <v>PROJEKT STUDIO- Ing.Pavel KRÁTKÝ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34</v>
      </c>
      <c r="J92" s="33" t="str">
        <f>E24</f>
        <v>Hořák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4" t="s">
        <v>107</v>
      </c>
      <c r="D94" s="145"/>
      <c r="E94" s="145"/>
      <c r="F94" s="145"/>
      <c r="G94" s="145"/>
      <c r="H94" s="145"/>
      <c r="I94" s="145"/>
      <c r="J94" s="146" t="s">
        <v>108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109</v>
      </c>
      <c r="D96" s="37"/>
      <c r="E96" s="37"/>
      <c r="F96" s="37"/>
      <c r="G96" s="37"/>
      <c r="H96" s="37"/>
      <c r="I96" s="37"/>
      <c r="J96" s="85">
        <f>J125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110</v>
      </c>
    </row>
    <row r="97" spans="1:31" s="9" customFormat="1" ht="24.95" customHeight="1">
      <c r="B97" s="148"/>
      <c r="C97" s="149"/>
      <c r="D97" s="150" t="s">
        <v>111</v>
      </c>
      <c r="E97" s="151"/>
      <c r="F97" s="151"/>
      <c r="G97" s="151"/>
      <c r="H97" s="151"/>
      <c r="I97" s="151"/>
      <c r="J97" s="152">
        <f>J126</f>
        <v>0</v>
      </c>
      <c r="K97" s="149"/>
      <c r="L97" s="153"/>
    </row>
    <row r="98" spans="1:31" s="10" customFormat="1" ht="19.899999999999999" customHeight="1">
      <c r="B98" s="154"/>
      <c r="C98" s="155"/>
      <c r="D98" s="156" t="s">
        <v>328</v>
      </c>
      <c r="E98" s="157"/>
      <c r="F98" s="157"/>
      <c r="G98" s="157"/>
      <c r="H98" s="157"/>
      <c r="I98" s="157"/>
      <c r="J98" s="158">
        <f>J127</f>
        <v>0</v>
      </c>
      <c r="K98" s="155"/>
      <c r="L98" s="159"/>
    </row>
    <row r="99" spans="1:31" s="10" customFormat="1" ht="19.899999999999999" customHeight="1">
      <c r="B99" s="154"/>
      <c r="C99" s="155"/>
      <c r="D99" s="156" t="s">
        <v>329</v>
      </c>
      <c r="E99" s="157"/>
      <c r="F99" s="157"/>
      <c r="G99" s="157"/>
      <c r="H99" s="157"/>
      <c r="I99" s="157"/>
      <c r="J99" s="158">
        <f>J142</f>
        <v>0</v>
      </c>
      <c r="K99" s="155"/>
      <c r="L99" s="159"/>
    </row>
    <row r="100" spans="1:31" s="10" customFormat="1" ht="19.899999999999999" customHeight="1">
      <c r="B100" s="154"/>
      <c r="C100" s="155"/>
      <c r="D100" s="156" t="s">
        <v>500</v>
      </c>
      <c r="E100" s="157"/>
      <c r="F100" s="157"/>
      <c r="G100" s="157"/>
      <c r="H100" s="157"/>
      <c r="I100" s="157"/>
      <c r="J100" s="158">
        <f>J164</f>
        <v>0</v>
      </c>
      <c r="K100" s="155"/>
      <c r="L100" s="159"/>
    </row>
    <row r="101" spans="1:31" s="10" customFormat="1" ht="19.899999999999999" customHeight="1">
      <c r="B101" s="154"/>
      <c r="C101" s="155"/>
      <c r="D101" s="156" t="s">
        <v>112</v>
      </c>
      <c r="E101" s="157"/>
      <c r="F101" s="157"/>
      <c r="G101" s="157"/>
      <c r="H101" s="157"/>
      <c r="I101" s="157"/>
      <c r="J101" s="158">
        <f>J181</f>
        <v>0</v>
      </c>
      <c r="K101" s="155"/>
      <c r="L101" s="159"/>
    </row>
    <row r="102" spans="1:31" s="10" customFormat="1" ht="19.899999999999999" customHeight="1">
      <c r="B102" s="154"/>
      <c r="C102" s="155"/>
      <c r="D102" s="156" t="s">
        <v>501</v>
      </c>
      <c r="E102" s="157"/>
      <c r="F102" s="157"/>
      <c r="G102" s="157"/>
      <c r="H102" s="157"/>
      <c r="I102" s="157"/>
      <c r="J102" s="158">
        <f>J188</f>
        <v>0</v>
      </c>
      <c r="K102" s="155"/>
      <c r="L102" s="159"/>
    </row>
    <row r="103" spans="1:31" s="10" customFormat="1" ht="19.899999999999999" customHeight="1">
      <c r="B103" s="154"/>
      <c r="C103" s="155"/>
      <c r="D103" s="156" t="s">
        <v>113</v>
      </c>
      <c r="E103" s="157"/>
      <c r="F103" s="157"/>
      <c r="G103" s="157"/>
      <c r="H103" s="157"/>
      <c r="I103" s="157"/>
      <c r="J103" s="158">
        <f>J197</f>
        <v>0</v>
      </c>
      <c r="K103" s="155"/>
      <c r="L103" s="159"/>
    </row>
    <row r="104" spans="1:31" s="10" customFormat="1" ht="19.899999999999999" customHeight="1">
      <c r="B104" s="154"/>
      <c r="C104" s="155"/>
      <c r="D104" s="156" t="s">
        <v>114</v>
      </c>
      <c r="E104" s="157"/>
      <c r="F104" s="157"/>
      <c r="G104" s="157"/>
      <c r="H104" s="157"/>
      <c r="I104" s="157"/>
      <c r="J104" s="158">
        <f>J206</f>
        <v>0</v>
      </c>
      <c r="K104" s="155"/>
      <c r="L104" s="159"/>
    </row>
    <row r="105" spans="1:31" s="10" customFormat="1" ht="19.899999999999999" customHeight="1">
      <c r="B105" s="154"/>
      <c r="C105" s="155"/>
      <c r="D105" s="156" t="s">
        <v>115</v>
      </c>
      <c r="E105" s="157"/>
      <c r="F105" s="157"/>
      <c r="G105" s="157"/>
      <c r="H105" s="157"/>
      <c r="I105" s="157"/>
      <c r="J105" s="158">
        <f>J215</f>
        <v>0</v>
      </c>
      <c r="K105" s="155"/>
      <c r="L105" s="159"/>
    </row>
    <row r="106" spans="1:31" s="2" customFormat="1" ht="21.7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31" s="2" customFormat="1" ht="6.95" customHeight="1">
      <c r="A111" s="35"/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4" t="s">
        <v>121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>
      <c r="A114" s="35"/>
      <c r="B114" s="36"/>
      <c r="C114" s="30" t="s">
        <v>16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6.5" customHeight="1">
      <c r="A115" s="35"/>
      <c r="B115" s="36"/>
      <c r="C115" s="37"/>
      <c r="D115" s="37"/>
      <c r="E115" s="307" t="str">
        <f>E7</f>
        <v>Oprava oplocení Sběrného dvora v Mořkově</v>
      </c>
      <c r="F115" s="308"/>
      <c r="G115" s="308"/>
      <c r="H115" s="308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104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30" customHeight="1">
      <c r="A117" s="35"/>
      <c r="B117" s="36"/>
      <c r="C117" s="37"/>
      <c r="D117" s="37"/>
      <c r="E117" s="259" t="str">
        <f>E9</f>
        <v>1703 - D.1.1 - Architekt.-stavební řešení _ Oplocení - typ C</v>
      </c>
      <c r="F117" s="309"/>
      <c r="G117" s="309"/>
      <c r="H117" s="309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2" customHeight="1">
      <c r="A119" s="35"/>
      <c r="B119" s="36"/>
      <c r="C119" s="30" t="s">
        <v>20</v>
      </c>
      <c r="D119" s="37"/>
      <c r="E119" s="37"/>
      <c r="F119" s="28" t="str">
        <f>F12</f>
        <v>Mořkov</v>
      </c>
      <c r="G119" s="37"/>
      <c r="H119" s="37"/>
      <c r="I119" s="30" t="s">
        <v>22</v>
      </c>
      <c r="J119" s="67" t="str">
        <f>IF(J12="","",J12)</f>
        <v>17. 3. 2021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25.7" customHeight="1">
      <c r="A121" s="35"/>
      <c r="B121" s="36"/>
      <c r="C121" s="30" t="s">
        <v>24</v>
      </c>
      <c r="D121" s="37"/>
      <c r="E121" s="37"/>
      <c r="F121" s="28" t="str">
        <f>E15</f>
        <v>Obec Mořkov, Horní 10, 742 72</v>
      </c>
      <c r="G121" s="37"/>
      <c r="H121" s="37"/>
      <c r="I121" s="30" t="s">
        <v>30</v>
      </c>
      <c r="J121" s="33" t="str">
        <f>E21</f>
        <v>PROJEKT STUDIO- Ing.Pavel KRÁTKÝ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5.2" customHeight="1">
      <c r="A122" s="35"/>
      <c r="B122" s="36"/>
      <c r="C122" s="30" t="s">
        <v>28</v>
      </c>
      <c r="D122" s="37"/>
      <c r="E122" s="37"/>
      <c r="F122" s="28" t="str">
        <f>IF(E18="","",E18)</f>
        <v>Vyplň údaj</v>
      </c>
      <c r="G122" s="37"/>
      <c r="H122" s="37"/>
      <c r="I122" s="30" t="s">
        <v>34</v>
      </c>
      <c r="J122" s="33" t="str">
        <f>E24</f>
        <v>Hořák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5" s="11" customFormat="1" ht="29.25" customHeight="1">
      <c r="A124" s="160"/>
      <c r="B124" s="161"/>
      <c r="C124" s="162" t="s">
        <v>122</v>
      </c>
      <c r="D124" s="163" t="s">
        <v>62</v>
      </c>
      <c r="E124" s="163" t="s">
        <v>58</v>
      </c>
      <c r="F124" s="163" t="s">
        <v>59</v>
      </c>
      <c r="G124" s="163" t="s">
        <v>123</v>
      </c>
      <c r="H124" s="163" t="s">
        <v>124</v>
      </c>
      <c r="I124" s="163" t="s">
        <v>125</v>
      </c>
      <c r="J124" s="163" t="s">
        <v>108</v>
      </c>
      <c r="K124" s="164" t="s">
        <v>126</v>
      </c>
      <c r="L124" s="165"/>
      <c r="M124" s="76" t="s">
        <v>1</v>
      </c>
      <c r="N124" s="77" t="s">
        <v>41</v>
      </c>
      <c r="O124" s="77" t="s">
        <v>127</v>
      </c>
      <c r="P124" s="77" t="s">
        <v>128</v>
      </c>
      <c r="Q124" s="77" t="s">
        <v>129</v>
      </c>
      <c r="R124" s="77" t="s">
        <v>130</v>
      </c>
      <c r="S124" s="77" t="s">
        <v>131</v>
      </c>
      <c r="T124" s="78" t="s">
        <v>132</v>
      </c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</row>
    <row r="125" spans="1:65" s="2" customFormat="1" ht="22.9" customHeight="1">
      <c r="A125" s="35"/>
      <c r="B125" s="36"/>
      <c r="C125" s="83" t="s">
        <v>133</v>
      </c>
      <c r="D125" s="37"/>
      <c r="E125" s="37"/>
      <c r="F125" s="37"/>
      <c r="G125" s="37"/>
      <c r="H125" s="37"/>
      <c r="I125" s="37"/>
      <c r="J125" s="166">
        <f>BK125</f>
        <v>0</v>
      </c>
      <c r="K125" s="37"/>
      <c r="L125" s="40"/>
      <c r="M125" s="79"/>
      <c r="N125" s="167"/>
      <c r="O125" s="80"/>
      <c r="P125" s="168">
        <f>P126</f>
        <v>0</v>
      </c>
      <c r="Q125" s="80"/>
      <c r="R125" s="168">
        <f>R126</f>
        <v>5.3494938100000002</v>
      </c>
      <c r="S125" s="80"/>
      <c r="T125" s="169">
        <f>T126</f>
        <v>2.7239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76</v>
      </c>
      <c r="AU125" s="18" t="s">
        <v>110</v>
      </c>
      <c r="BK125" s="170">
        <f>BK126</f>
        <v>0</v>
      </c>
    </row>
    <row r="126" spans="1:65" s="12" customFormat="1" ht="25.9" customHeight="1">
      <c r="B126" s="171"/>
      <c r="C126" s="172"/>
      <c r="D126" s="173" t="s">
        <v>76</v>
      </c>
      <c r="E126" s="174" t="s">
        <v>134</v>
      </c>
      <c r="F126" s="174" t="s">
        <v>135</v>
      </c>
      <c r="G126" s="172"/>
      <c r="H126" s="172"/>
      <c r="I126" s="175"/>
      <c r="J126" s="176">
        <f>BK126</f>
        <v>0</v>
      </c>
      <c r="K126" s="172"/>
      <c r="L126" s="177"/>
      <c r="M126" s="178"/>
      <c r="N126" s="179"/>
      <c r="O126" s="179"/>
      <c r="P126" s="180">
        <f>P127+P142+P164+P181+P188+P197+P206+P215</f>
        <v>0</v>
      </c>
      <c r="Q126" s="179"/>
      <c r="R126" s="180">
        <f>R127+R142+R164+R181+R188+R197+R206+R215</f>
        <v>5.3494938100000002</v>
      </c>
      <c r="S126" s="179"/>
      <c r="T126" s="181">
        <f>T127+T142+T164+T181+T188+T197+T206+T215</f>
        <v>2.7239</v>
      </c>
      <c r="AR126" s="182" t="s">
        <v>85</v>
      </c>
      <c r="AT126" s="183" t="s">
        <v>76</v>
      </c>
      <c r="AU126" s="183" t="s">
        <v>77</v>
      </c>
      <c r="AY126" s="182" t="s">
        <v>136</v>
      </c>
      <c r="BK126" s="184">
        <f>BK127+BK142+BK164+BK181+BK188+BK197+BK206+BK215</f>
        <v>0</v>
      </c>
    </row>
    <row r="127" spans="1:65" s="12" customFormat="1" ht="22.9" customHeight="1">
      <c r="B127" s="171"/>
      <c r="C127" s="172"/>
      <c r="D127" s="173" t="s">
        <v>76</v>
      </c>
      <c r="E127" s="185" t="s">
        <v>85</v>
      </c>
      <c r="F127" s="185" t="s">
        <v>330</v>
      </c>
      <c r="G127" s="172"/>
      <c r="H127" s="172"/>
      <c r="I127" s="175"/>
      <c r="J127" s="186">
        <f>BK127</f>
        <v>0</v>
      </c>
      <c r="K127" s="172"/>
      <c r="L127" s="177"/>
      <c r="M127" s="178"/>
      <c r="N127" s="179"/>
      <c r="O127" s="179"/>
      <c r="P127" s="180">
        <f>SUM(P128:P141)</f>
        <v>0</v>
      </c>
      <c r="Q127" s="179"/>
      <c r="R127" s="180">
        <f>SUM(R128:R141)</f>
        <v>0</v>
      </c>
      <c r="S127" s="179"/>
      <c r="T127" s="181">
        <f>SUM(T128:T141)</f>
        <v>0</v>
      </c>
      <c r="AR127" s="182" t="s">
        <v>85</v>
      </c>
      <c r="AT127" s="183" t="s">
        <v>76</v>
      </c>
      <c r="AU127" s="183" t="s">
        <v>85</v>
      </c>
      <c r="AY127" s="182" t="s">
        <v>136</v>
      </c>
      <c r="BK127" s="184">
        <f>SUM(BK128:BK141)</f>
        <v>0</v>
      </c>
    </row>
    <row r="128" spans="1:65" s="2" customFormat="1" ht="24">
      <c r="A128" s="35"/>
      <c r="B128" s="36"/>
      <c r="C128" s="187" t="s">
        <v>85</v>
      </c>
      <c r="D128" s="187" t="s">
        <v>139</v>
      </c>
      <c r="E128" s="188" t="s">
        <v>502</v>
      </c>
      <c r="F128" s="189" t="s">
        <v>503</v>
      </c>
      <c r="G128" s="190" t="s">
        <v>341</v>
      </c>
      <c r="H128" s="191">
        <v>0.76</v>
      </c>
      <c r="I128" s="192"/>
      <c r="J128" s="193">
        <f>ROUND(I128*H128,2)</f>
        <v>0</v>
      </c>
      <c r="K128" s="189" t="s">
        <v>143</v>
      </c>
      <c r="L128" s="40"/>
      <c r="M128" s="194" t="s">
        <v>1</v>
      </c>
      <c r="N128" s="195" t="s">
        <v>42</v>
      </c>
      <c r="O128" s="72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8" t="s">
        <v>144</v>
      </c>
      <c r="AT128" s="198" t="s">
        <v>139</v>
      </c>
      <c r="AU128" s="198" t="s">
        <v>88</v>
      </c>
      <c r="AY128" s="18" t="s">
        <v>136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85</v>
      </c>
      <c r="BK128" s="199">
        <f>ROUND(I128*H128,2)</f>
        <v>0</v>
      </c>
      <c r="BL128" s="18" t="s">
        <v>144</v>
      </c>
      <c r="BM128" s="198" t="s">
        <v>342</v>
      </c>
    </row>
    <row r="129" spans="1:65" s="14" customFormat="1" ht="11.25">
      <c r="B129" s="212"/>
      <c r="C129" s="213"/>
      <c r="D129" s="202" t="s">
        <v>146</v>
      </c>
      <c r="E129" s="214" t="s">
        <v>1</v>
      </c>
      <c r="F129" s="215" t="s">
        <v>504</v>
      </c>
      <c r="G129" s="213"/>
      <c r="H129" s="214" t="s">
        <v>1</v>
      </c>
      <c r="I129" s="216"/>
      <c r="J129" s="213"/>
      <c r="K129" s="213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146</v>
      </c>
      <c r="AU129" s="221" t="s">
        <v>88</v>
      </c>
      <c r="AV129" s="14" t="s">
        <v>85</v>
      </c>
      <c r="AW129" s="14" t="s">
        <v>33</v>
      </c>
      <c r="AX129" s="14" t="s">
        <v>77</v>
      </c>
      <c r="AY129" s="221" t="s">
        <v>136</v>
      </c>
    </row>
    <row r="130" spans="1:65" s="13" customFormat="1" ht="11.25">
      <c r="B130" s="200"/>
      <c r="C130" s="201"/>
      <c r="D130" s="202" t="s">
        <v>146</v>
      </c>
      <c r="E130" s="203" t="s">
        <v>1</v>
      </c>
      <c r="F130" s="204" t="s">
        <v>505</v>
      </c>
      <c r="G130" s="201"/>
      <c r="H130" s="205">
        <v>1.125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146</v>
      </c>
      <c r="AU130" s="211" t="s">
        <v>88</v>
      </c>
      <c r="AV130" s="13" t="s">
        <v>88</v>
      </c>
      <c r="AW130" s="13" t="s">
        <v>33</v>
      </c>
      <c r="AX130" s="13" t="s">
        <v>77</v>
      </c>
      <c r="AY130" s="211" t="s">
        <v>136</v>
      </c>
    </row>
    <row r="131" spans="1:65" s="14" customFormat="1" ht="11.25">
      <c r="B131" s="212"/>
      <c r="C131" s="213"/>
      <c r="D131" s="202" t="s">
        <v>146</v>
      </c>
      <c r="E131" s="214" t="s">
        <v>1</v>
      </c>
      <c r="F131" s="215" t="s">
        <v>506</v>
      </c>
      <c r="G131" s="213"/>
      <c r="H131" s="214" t="s">
        <v>1</v>
      </c>
      <c r="I131" s="216"/>
      <c r="J131" s="213"/>
      <c r="K131" s="213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146</v>
      </c>
      <c r="AU131" s="221" t="s">
        <v>88</v>
      </c>
      <c r="AV131" s="14" t="s">
        <v>85</v>
      </c>
      <c r="AW131" s="14" t="s">
        <v>33</v>
      </c>
      <c r="AX131" s="14" t="s">
        <v>77</v>
      </c>
      <c r="AY131" s="221" t="s">
        <v>136</v>
      </c>
    </row>
    <row r="132" spans="1:65" s="13" customFormat="1" ht="11.25">
      <c r="B132" s="200"/>
      <c r="C132" s="201"/>
      <c r="D132" s="202" t="s">
        <v>146</v>
      </c>
      <c r="E132" s="203" t="s">
        <v>1</v>
      </c>
      <c r="F132" s="204" t="s">
        <v>507</v>
      </c>
      <c r="G132" s="201"/>
      <c r="H132" s="205">
        <v>-0.36499999999999999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146</v>
      </c>
      <c r="AU132" s="211" t="s">
        <v>88</v>
      </c>
      <c r="AV132" s="13" t="s">
        <v>88</v>
      </c>
      <c r="AW132" s="13" t="s">
        <v>33</v>
      </c>
      <c r="AX132" s="13" t="s">
        <v>77</v>
      </c>
      <c r="AY132" s="211" t="s">
        <v>136</v>
      </c>
    </row>
    <row r="133" spans="1:65" s="16" customFormat="1" ht="11.25">
      <c r="B133" s="243"/>
      <c r="C133" s="244"/>
      <c r="D133" s="202" t="s">
        <v>146</v>
      </c>
      <c r="E133" s="245" t="s">
        <v>1</v>
      </c>
      <c r="F133" s="246" t="s">
        <v>165</v>
      </c>
      <c r="G133" s="244"/>
      <c r="H133" s="247">
        <v>0.76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AT133" s="253" t="s">
        <v>146</v>
      </c>
      <c r="AU133" s="253" t="s">
        <v>88</v>
      </c>
      <c r="AV133" s="16" t="s">
        <v>144</v>
      </c>
      <c r="AW133" s="16" t="s">
        <v>33</v>
      </c>
      <c r="AX133" s="16" t="s">
        <v>85</v>
      </c>
      <c r="AY133" s="253" t="s">
        <v>136</v>
      </c>
    </row>
    <row r="134" spans="1:65" s="2" customFormat="1" ht="33" customHeight="1">
      <c r="A134" s="35"/>
      <c r="B134" s="36"/>
      <c r="C134" s="187" t="s">
        <v>88</v>
      </c>
      <c r="D134" s="187" t="s">
        <v>139</v>
      </c>
      <c r="E134" s="188" t="s">
        <v>354</v>
      </c>
      <c r="F134" s="189" t="s">
        <v>355</v>
      </c>
      <c r="G134" s="190" t="s">
        <v>341</v>
      </c>
      <c r="H134" s="191">
        <v>0.76</v>
      </c>
      <c r="I134" s="192"/>
      <c r="J134" s="193">
        <f>ROUND(I134*H134,2)</f>
        <v>0</v>
      </c>
      <c r="K134" s="189" t="s">
        <v>143</v>
      </c>
      <c r="L134" s="40"/>
      <c r="M134" s="194" t="s">
        <v>1</v>
      </c>
      <c r="N134" s="195" t="s">
        <v>42</v>
      </c>
      <c r="O134" s="72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144</v>
      </c>
      <c r="AT134" s="198" t="s">
        <v>139</v>
      </c>
      <c r="AU134" s="198" t="s">
        <v>88</v>
      </c>
      <c r="AY134" s="18" t="s">
        <v>136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85</v>
      </c>
      <c r="BK134" s="199">
        <f>ROUND(I134*H134,2)</f>
        <v>0</v>
      </c>
      <c r="BL134" s="18" t="s">
        <v>144</v>
      </c>
      <c r="BM134" s="198" t="s">
        <v>356</v>
      </c>
    </row>
    <row r="135" spans="1:65" s="14" customFormat="1" ht="11.25">
      <c r="B135" s="212"/>
      <c r="C135" s="213"/>
      <c r="D135" s="202" t="s">
        <v>146</v>
      </c>
      <c r="E135" s="214" t="s">
        <v>1</v>
      </c>
      <c r="F135" s="215" t="s">
        <v>357</v>
      </c>
      <c r="G135" s="213"/>
      <c r="H135" s="214" t="s">
        <v>1</v>
      </c>
      <c r="I135" s="216"/>
      <c r="J135" s="213"/>
      <c r="K135" s="213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146</v>
      </c>
      <c r="AU135" s="221" t="s">
        <v>88</v>
      </c>
      <c r="AV135" s="14" t="s">
        <v>85</v>
      </c>
      <c r="AW135" s="14" t="s">
        <v>33</v>
      </c>
      <c r="AX135" s="14" t="s">
        <v>77</v>
      </c>
      <c r="AY135" s="221" t="s">
        <v>136</v>
      </c>
    </row>
    <row r="136" spans="1:65" s="13" customFormat="1" ht="11.25">
      <c r="B136" s="200"/>
      <c r="C136" s="201"/>
      <c r="D136" s="202" t="s">
        <v>146</v>
      </c>
      <c r="E136" s="203" t="s">
        <v>1</v>
      </c>
      <c r="F136" s="204" t="s">
        <v>508</v>
      </c>
      <c r="G136" s="201"/>
      <c r="H136" s="205">
        <v>0.76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146</v>
      </c>
      <c r="AU136" s="211" t="s">
        <v>88</v>
      </c>
      <c r="AV136" s="13" t="s">
        <v>88</v>
      </c>
      <c r="AW136" s="13" t="s">
        <v>33</v>
      </c>
      <c r="AX136" s="13" t="s">
        <v>85</v>
      </c>
      <c r="AY136" s="211" t="s">
        <v>136</v>
      </c>
    </row>
    <row r="137" spans="1:65" s="2" customFormat="1" ht="24">
      <c r="A137" s="35"/>
      <c r="B137" s="36"/>
      <c r="C137" s="187" t="s">
        <v>137</v>
      </c>
      <c r="D137" s="187" t="s">
        <v>139</v>
      </c>
      <c r="E137" s="188" t="s">
        <v>359</v>
      </c>
      <c r="F137" s="189" t="s">
        <v>360</v>
      </c>
      <c r="G137" s="190" t="s">
        <v>341</v>
      </c>
      <c r="H137" s="191">
        <v>0.76</v>
      </c>
      <c r="I137" s="192"/>
      <c r="J137" s="193">
        <f>ROUND(I137*H137,2)</f>
        <v>0</v>
      </c>
      <c r="K137" s="189" t="s">
        <v>143</v>
      </c>
      <c r="L137" s="40"/>
      <c r="M137" s="194" t="s">
        <v>1</v>
      </c>
      <c r="N137" s="195" t="s">
        <v>42</v>
      </c>
      <c r="O137" s="72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8" t="s">
        <v>144</v>
      </c>
      <c r="AT137" s="198" t="s">
        <v>139</v>
      </c>
      <c r="AU137" s="198" t="s">
        <v>88</v>
      </c>
      <c r="AY137" s="18" t="s">
        <v>136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85</v>
      </c>
      <c r="BK137" s="199">
        <f>ROUND(I137*H137,2)</f>
        <v>0</v>
      </c>
      <c r="BL137" s="18" t="s">
        <v>144</v>
      </c>
      <c r="BM137" s="198" t="s">
        <v>361</v>
      </c>
    </row>
    <row r="138" spans="1:65" s="14" customFormat="1" ht="11.25">
      <c r="B138" s="212"/>
      <c r="C138" s="213"/>
      <c r="D138" s="202" t="s">
        <v>146</v>
      </c>
      <c r="E138" s="214" t="s">
        <v>1</v>
      </c>
      <c r="F138" s="215" t="s">
        <v>357</v>
      </c>
      <c r="G138" s="213"/>
      <c r="H138" s="214" t="s">
        <v>1</v>
      </c>
      <c r="I138" s="216"/>
      <c r="J138" s="213"/>
      <c r="K138" s="213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146</v>
      </c>
      <c r="AU138" s="221" t="s">
        <v>88</v>
      </c>
      <c r="AV138" s="14" t="s">
        <v>85</v>
      </c>
      <c r="AW138" s="14" t="s">
        <v>33</v>
      </c>
      <c r="AX138" s="14" t="s">
        <v>77</v>
      </c>
      <c r="AY138" s="221" t="s">
        <v>136</v>
      </c>
    </row>
    <row r="139" spans="1:65" s="13" customFormat="1" ht="11.25">
      <c r="B139" s="200"/>
      <c r="C139" s="201"/>
      <c r="D139" s="202" t="s">
        <v>146</v>
      </c>
      <c r="E139" s="203" t="s">
        <v>1</v>
      </c>
      <c r="F139" s="204" t="s">
        <v>508</v>
      </c>
      <c r="G139" s="201"/>
      <c r="H139" s="205">
        <v>0.76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146</v>
      </c>
      <c r="AU139" s="211" t="s">
        <v>88</v>
      </c>
      <c r="AV139" s="13" t="s">
        <v>88</v>
      </c>
      <c r="AW139" s="13" t="s">
        <v>33</v>
      </c>
      <c r="AX139" s="13" t="s">
        <v>85</v>
      </c>
      <c r="AY139" s="211" t="s">
        <v>136</v>
      </c>
    </row>
    <row r="140" spans="1:65" s="2" customFormat="1" ht="24">
      <c r="A140" s="35"/>
      <c r="B140" s="36"/>
      <c r="C140" s="187" t="s">
        <v>144</v>
      </c>
      <c r="D140" s="187" t="s">
        <v>139</v>
      </c>
      <c r="E140" s="188" t="s">
        <v>363</v>
      </c>
      <c r="F140" s="189" t="s">
        <v>364</v>
      </c>
      <c r="G140" s="190" t="s">
        <v>234</v>
      </c>
      <c r="H140" s="191">
        <v>1.52</v>
      </c>
      <c r="I140" s="192"/>
      <c r="J140" s="193">
        <f>ROUND(I140*H140,2)</f>
        <v>0</v>
      </c>
      <c r="K140" s="189" t="s">
        <v>143</v>
      </c>
      <c r="L140" s="40"/>
      <c r="M140" s="194" t="s">
        <v>1</v>
      </c>
      <c r="N140" s="195" t="s">
        <v>42</v>
      </c>
      <c r="O140" s="72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8" t="s">
        <v>144</v>
      </c>
      <c r="AT140" s="198" t="s">
        <v>139</v>
      </c>
      <c r="AU140" s="198" t="s">
        <v>88</v>
      </c>
      <c r="AY140" s="18" t="s">
        <v>136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85</v>
      </c>
      <c r="BK140" s="199">
        <f>ROUND(I140*H140,2)</f>
        <v>0</v>
      </c>
      <c r="BL140" s="18" t="s">
        <v>144</v>
      </c>
      <c r="BM140" s="198" t="s">
        <v>365</v>
      </c>
    </row>
    <row r="141" spans="1:65" s="13" customFormat="1" ht="11.25">
      <c r="B141" s="200"/>
      <c r="C141" s="201"/>
      <c r="D141" s="202" t="s">
        <v>146</v>
      </c>
      <c r="E141" s="203" t="s">
        <v>1</v>
      </c>
      <c r="F141" s="204" t="s">
        <v>509</v>
      </c>
      <c r="G141" s="201"/>
      <c r="H141" s="205">
        <v>1.52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146</v>
      </c>
      <c r="AU141" s="211" t="s">
        <v>88</v>
      </c>
      <c r="AV141" s="13" t="s">
        <v>88</v>
      </c>
      <c r="AW141" s="13" t="s">
        <v>33</v>
      </c>
      <c r="AX141" s="13" t="s">
        <v>85</v>
      </c>
      <c r="AY141" s="211" t="s">
        <v>136</v>
      </c>
    </row>
    <row r="142" spans="1:65" s="12" customFormat="1" ht="22.9" customHeight="1">
      <c r="B142" s="171"/>
      <c r="C142" s="172"/>
      <c r="D142" s="173" t="s">
        <v>76</v>
      </c>
      <c r="E142" s="185" t="s">
        <v>208</v>
      </c>
      <c r="F142" s="185" t="s">
        <v>384</v>
      </c>
      <c r="G142" s="172"/>
      <c r="H142" s="172"/>
      <c r="I142" s="175"/>
      <c r="J142" s="186">
        <f>BK142</f>
        <v>0</v>
      </c>
      <c r="K142" s="172"/>
      <c r="L142" s="177"/>
      <c r="M142" s="178"/>
      <c r="N142" s="179"/>
      <c r="O142" s="179"/>
      <c r="P142" s="180">
        <f>SUM(P143:P163)</f>
        <v>0</v>
      </c>
      <c r="Q142" s="179"/>
      <c r="R142" s="180">
        <f>SUM(R143:R163)</f>
        <v>0</v>
      </c>
      <c r="S142" s="179"/>
      <c r="T142" s="181">
        <f>SUM(T143:T163)</f>
        <v>1.5779000000000001</v>
      </c>
      <c r="AR142" s="182" t="s">
        <v>85</v>
      </c>
      <c r="AT142" s="183" t="s">
        <v>76</v>
      </c>
      <c r="AU142" s="183" t="s">
        <v>85</v>
      </c>
      <c r="AY142" s="182" t="s">
        <v>136</v>
      </c>
      <c r="BK142" s="184">
        <f>SUM(BK143:BK163)</f>
        <v>0</v>
      </c>
    </row>
    <row r="143" spans="1:65" s="2" customFormat="1" ht="21.75" customHeight="1">
      <c r="A143" s="35"/>
      <c r="B143" s="36"/>
      <c r="C143" s="187" t="s">
        <v>174</v>
      </c>
      <c r="D143" s="187" t="s">
        <v>139</v>
      </c>
      <c r="E143" s="188" t="s">
        <v>402</v>
      </c>
      <c r="F143" s="189" t="s">
        <v>403</v>
      </c>
      <c r="G143" s="190" t="s">
        <v>177</v>
      </c>
      <c r="H143" s="191">
        <v>13.2</v>
      </c>
      <c r="I143" s="192"/>
      <c r="J143" s="193">
        <f>ROUND(I143*H143,2)</f>
        <v>0</v>
      </c>
      <c r="K143" s="189" t="s">
        <v>143</v>
      </c>
      <c r="L143" s="40"/>
      <c r="M143" s="194" t="s">
        <v>1</v>
      </c>
      <c r="N143" s="195" t="s">
        <v>42</v>
      </c>
      <c r="O143" s="72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8" t="s">
        <v>144</v>
      </c>
      <c r="AT143" s="198" t="s">
        <v>139</v>
      </c>
      <c r="AU143" s="198" t="s">
        <v>88</v>
      </c>
      <c r="AY143" s="18" t="s">
        <v>136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85</v>
      </c>
      <c r="BK143" s="199">
        <f>ROUND(I143*H143,2)</f>
        <v>0</v>
      </c>
      <c r="BL143" s="18" t="s">
        <v>144</v>
      </c>
      <c r="BM143" s="198" t="s">
        <v>510</v>
      </c>
    </row>
    <row r="144" spans="1:65" s="14" customFormat="1" ht="11.25">
      <c r="B144" s="212"/>
      <c r="C144" s="213"/>
      <c r="D144" s="202" t="s">
        <v>146</v>
      </c>
      <c r="E144" s="214" t="s">
        <v>1</v>
      </c>
      <c r="F144" s="215" t="s">
        <v>504</v>
      </c>
      <c r="G144" s="213"/>
      <c r="H144" s="214" t="s">
        <v>1</v>
      </c>
      <c r="I144" s="216"/>
      <c r="J144" s="213"/>
      <c r="K144" s="213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146</v>
      </c>
      <c r="AU144" s="221" t="s">
        <v>88</v>
      </c>
      <c r="AV144" s="14" t="s">
        <v>85</v>
      </c>
      <c r="AW144" s="14" t="s">
        <v>33</v>
      </c>
      <c r="AX144" s="14" t="s">
        <v>77</v>
      </c>
      <c r="AY144" s="221" t="s">
        <v>136</v>
      </c>
    </row>
    <row r="145" spans="1:65" s="13" customFormat="1" ht="11.25">
      <c r="B145" s="200"/>
      <c r="C145" s="201"/>
      <c r="D145" s="202" t="s">
        <v>146</v>
      </c>
      <c r="E145" s="203" t="s">
        <v>1</v>
      </c>
      <c r="F145" s="204" t="s">
        <v>511</v>
      </c>
      <c r="G145" s="201"/>
      <c r="H145" s="205">
        <v>13.2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146</v>
      </c>
      <c r="AU145" s="211" t="s">
        <v>88</v>
      </c>
      <c r="AV145" s="13" t="s">
        <v>88</v>
      </c>
      <c r="AW145" s="13" t="s">
        <v>33</v>
      </c>
      <c r="AX145" s="13" t="s">
        <v>85</v>
      </c>
      <c r="AY145" s="211" t="s">
        <v>136</v>
      </c>
    </row>
    <row r="146" spans="1:65" s="2" customFormat="1" ht="24">
      <c r="A146" s="35"/>
      <c r="B146" s="36"/>
      <c r="C146" s="187" t="s">
        <v>182</v>
      </c>
      <c r="D146" s="187" t="s">
        <v>139</v>
      </c>
      <c r="E146" s="188" t="s">
        <v>396</v>
      </c>
      <c r="F146" s="189" t="s">
        <v>397</v>
      </c>
      <c r="G146" s="190" t="s">
        <v>168</v>
      </c>
      <c r="H146" s="191">
        <v>5.4450000000000003</v>
      </c>
      <c r="I146" s="192"/>
      <c r="J146" s="193">
        <f>ROUND(I146*H146,2)</f>
        <v>0</v>
      </c>
      <c r="K146" s="189" t="s">
        <v>143</v>
      </c>
      <c r="L146" s="40"/>
      <c r="M146" s="194" t="s">
        <v>1</v>
      </c>
      <c r="N146" s="195" t="s">
        <v>42</v>
      </c>
      <c r="O146" s="72"/>
      <c r="P146" s="196">
        <f>O146*H146</f>
        <v>0</v>
      </c>
      <c r="Q146" s="196">
        <v>0</v>
      </c>
      <c r="R146" s="196">
        <f>Q146*H146</f>
        <v>0</v>
      </c>
      <c r="S146" s="196">
        <v>0.22</v>
      </c>
      <c r="T146" s="197">
        <f>S146*H146</f>
        <v>1.1979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8" t="s">
        <v>144</v>
      </c>
      <c r="AT146" s="198" t="s">
        <v>139</v>
      </c>
      <c r="AU146" s="198" t="s">
        <v>88</v>
      </c>
      <c r="AY146" s="18" t="s">
        <v>136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85</v>
      </c>
      <c r="BK146" s="199">
        <f>ROUND(I146*H146,2)</f>
        <v>0</v>
      </c>
      <c r="BL146" s="18" t="s">
        <v>144</v>
      </c>
      <c r="BM146" s="198" t="s">
        <v>512</v>
      </c>
    </row>
    <row r="147" spans="1:65" s="14" customFormat="1" ht="11.25">
      <c r="B147" s="212"/>
      <c r="C147" s="213"/>
      <c r="D147" s="202" t="s">
        <v>146</v>
      </c>
      <c r="E147" s="214" t="s">
        <v>1</v>
      </c>
      <c r="F147" s="215" t="s">
        <v>504</v>
      </c>
      <c r="G147" s="213"/>
      <c r="H147" s="214" t="s">
        <v>1</v>
      </c>
      <c r="I147" s="216"/>
      <c r="J147" s="213"/>
      <c r="K147" s="213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146</v>
      </c>
      <c r="AU147" s="221" t="s">
        <v>88</v>
      </c>
      <c r="AV147" s="14" t="s">
        <v>85</v>
      </c>
      <c r="AW147" s="14" t="s">
        <v>33</v>
      </c>
      <c r="AX147" s="14" t="s">
        <v>77</v>
      </c>
      <c r="AY147" s="221" t="s">
        <v>136</v>
      </c>
    </row>
    <row r="148" spans="1:65" s="13" customFormat="1" ht="11.25">
      <c r="B148" s="200"/>
      <c r="C148" s="201"/>
      <c r="D148" s="202" t="s">
        <v>146</v>
      </c>
      <c r="E148" s="203" t="s">
        <v>1</v>
      </c>
      <c r="F148" s="204" t="s">
        <v>513</v>
      </c>
      <c r="G148" s="201"/>
      <c r="H148" s="205">
        <v>5.4450000000000003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146</v>
      </c>
      <c r="AU148" s="211" t="s">
        <v>88</v>
      </c>
      <c r="AV148" s="13" t="s">
        <v>88</v>
      </c>
      <c r="AW148" s="13" t="s">
        <v>33</v>
      </c>
      <c r="AX148" s="13" t="s">
        <v>85</v>
      </c>
      <c r="AY148" s="211" t="s">
        <v>136</v>
      </c>
    </row>
    <row r="149" spans="1:65" s="2" customFormat="1" ht="24">
      <c r="A149" s="35"/>
      <c r="B149" s="36"/>
      <c r="C149" s="187" t="s">
        <v>190</v>
      </c>
      <c r="D149" s="187" t="s">
        <v>139</v>
      </c>
      <c r="E149" s="188" t="s">
        <v>514</v>
      </c>
      <c r="F149" s="189" t="s">
        <v>515</v>
      </c>
      <c r="G149" s="190" t="s">
        <v>168</v>
      </c>
      <c r="H149" s="191">
        <v>2</v>
      </c>
      <c r="I149" s="192"/>
      <c r="J149" s="193">
        <f>ROUND(I149*H149,2)</f>
        <v>0</v>
      </c>
      <c r="K149" s="189" t="s">
        <v>143</v>
      </c>
      <c r="L149" s="40"/>
      <c r="M149" s="194" t="s">
        <v>1</v>
      </c>
      <c r="N149" s="195" t="s">
        <v>42</v>
      </c>
      <c r="O149" s="72"/>
      <c r="P149" s="196">
        <f>O149*H149</f>
        <v>0</v>
      </c>
      <c r="Q149" s="196">
        <v>0</v>
      </c>
      <c r="R149" s="196">
        <f>Q149*H149</f>
        <v>0</v>
      </c>
      <c r="S149" s="196">
        <v>0.19</v>
      </c>
      <c r="T149" s="197">
        <f>S149*H149</f>
        <v>0.38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8" t="s">
        <v>144</v>
      </c>
      <c r="AT149" s="198" t="s">
        <v>139</v>
      </c>
      <c r="AU149" s="198" t="s">
        <v>88</v>
      </c>
      <c r="AY149" s="18" t="s">
        <v>136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85</v>
      </c>
      <c r="BK149" s="199">
        <f>ROUND(I149*H149,2)</f>
        <v>0</v>
      </c>
      <c r="BL149" s="18" t="s">
        <v>144</v>
      </c>
      <c r="BM149" s="198" t="s">
        <v>516</v>
      </c>
    </row>
    <row r="150" spans="1:65" s="14" customFormat="1" ht="11.25">
      <c r="B150" s="212"/>
      <c r="C150" s="213"/>
      <c r="D150" s="202" t="s">
        <v>146</v>
      </c>
      <c r="E150" s="214" t="s">
        <v>1</v>
      </c>
      <c r="F150" s="215" t="s">
        <v>504</v>
      </c>
      <c r="G150" s="213"/>
      <c r="H150" s="214" t="s">
        <v>1</v>
      </c>
      <c r="I150" s="216"/>
      <c r="J150" s="213"/>
      <c r="K150" s="213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146</v>
      </c>
      <c r="AU150" s="221" t="s">
        <v>88</v>
      </c>
      <c r="AV150" s="14" t="s">
        <v>85</v>
      </c>
      <c r="AW150" s="14" t="s">
        <v>33</v>
      </c>
      <c r="AX150" s="14" t="s">
        <v>77</v>
      </c>
      <c r="AY150" s="221" t="s">
        <v>136</v>
      </c>
    </row>
    <row r="151" spans="1:65" s="13" customFormat="1" ht="11.25">
      <c r="B151" s="200"/>
      <c r="C151" s="201"/>
      <c r="D151" s="202" t="s">
        <v>146</v>
      </c>
      <c r="E151" s="203" t="s">
        <v>1</v>
      </c>
      <c r="F151" s="204" t="s">
        <v>517</v>
      </c>
      <c r="G151" s="201"/>
      <c r="H151" s="205">
        <v>2</v>
      </c>
      <c r="I151" s="206"/>
      <c r="J151" s="201"/>
      <c r="K151" s="201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146</v>
      </c>
      <c r="AU151" s="211" t="s">
        <v>88</v>
      </c>
      <c r="AV151" s="13" t="s">
        <v>88</v>
      </c>
      <c r="AW151" s="13" t="s">
        <v>33</v>
      </c>
      <c r="AX151" s="13" t="s">
        <v>85</v>
      </c>
      <c r="AY151" s="211" t="s">
        <v>136</v>
      </c>
    </row>
    <row r="152" spans="1:65" s="2" customFormat="1" ht="21.75" customHeight="1">
      <c r="A152" s="35"/>
      <c r="B152" s="36"/>
      <c r="C152" s="187" t="s">
        <v>157</v>
      </c>
      <c r="D152" s="187" t="s">
        <v>139</v>
      </c>
      <c r="E152" s="188" t="s">
        <v>408</v>
      </c>
      <c r="F152" s="189" t="s">
        <v>409</v>
      </c>
      <c r="G152" s="190" t="s">
        <v>234</v>
      </c>
      <c r="H152" s="191">
        <v>0.38</v>
      </c>
      <c r="I152" s="192"/>
      <c r="J152" s="193">
        <f>ROUND(I152*H152,2)</f>
        <v>0</v>
      </c>
      <c r="K152" s="189" t="s">
        <v>143</v>
      </c>
      <c r="L152" s="40"/>
      <c r="M152" s="194" t="s">
        <v>1</v>
      </c>
      <c r="N152" s="195" t="s">
        <v>42</v>
      </c>
      <c r="O152" s="72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8" t="s">
        <v>144</v>
      </c>
      <c r="AT152" s="198" t="s">
        <v>139</v>
      </c>
      <c r="AU152" s="198" t="s">
        <v>88</v>
      </c>
      <c r="AY152" s="18" t="s">
        <v>136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85</v>
      </c>
      <c r="BK152" s="199">
        <f>ROUND(I152*H152,2)</f>
        <v>0</v>
      </c>
      <c r="BL152" s="18" t="s">
        <v>144</v>
      </c>
      <c r="BM152" s="198" t="s">
        <v>518</v>
      </c>
    </row>
    <row r="153" spans="1:65" s="13" customFormat="1" ht="11.25">
      <c r="B153" s="200"/>
      <c r="C153" s="201"/>
      <c r="D153" s="202" t="s">
        <v>146</v>
      </c>
      <c r="E153" s="203" t="s">
        <v>1</v>
      </c>
      <c r="F153" s="204" t="s">
        <v>519</v>
      </c>
      <c r="G153" s="201"/>
      <c r="H153" s="205">
        <v>0.38</v>
      </c>
      <c r="I153" s="206"/>
      <c r="J153" s="201"/>
      <c r="K153" s="201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146</v>
      </c>
      <c r="AU153" s="211" t="s">
        <v>88</v>
      </c>
      <c r="AV153" s="13" t="s">
        <v>88</v>
      </c>
      <c r="AW153" s="13" t="s">
        <v>33</v>
      </c>
      <c r="AX153" s="13" t="s">
        <v>85</v>
      </c>
      <c r="AY153" s="211" t="s">
        <v>136</v>
      </c>
    </row>
    <row r="154" spans="1:65" s="2" customFormat="1" ht="24">
      <c r="A154" s="35"/>
      <c r="B154" s="36"/>
      <c r="C154" s="187" t="s">
        <v>188</v>
      </c>
      <c r="D154" s="187" t="s">
        <v>139</v>
      </c>
      <c r="E154" s="188" t="s">
        <v>412</v>
      </c>
      <c r="F154" s="189" t="s">
        <v>413</v>
      </c>
      <c r="G154" s="190" t="s">
        <v>234</v>
      </c>
      <c r="H154" s="191">
        <v>1.9</v>
      </c>
      <c r="I154" s="192"/>
      <c r="J154" s="193">
        <f>ROUND(I154*H154,2)</f>
        <v>0</v>
      </c>
      <c r="K154" s="189" t="s">
        <v>143</v>
      </c>
      <c r="L154" s="40"/>
      <c r="M154" s="194" t="s">
        <v>1</v>
      </c>
      <c r="N154" s="195" t="s">
        <v>42</v>
      </c>
      <c r="O154" s="72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8" t="s">
        <v>144</v>
      </c>
      <c r="AT154" s="198" t="s">
        <v>139</v>
      </c>
      <c r="AU154" s="198" t="s">
        <v>88</v>
      </c>
      <c r="AY154" s="18" t="s">
        <v>136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85</v>
      </c>
      <c r="BK154" s="199">
        <f>ROUND(I154*H154,2)</f>
        <v>0</v>
      </c>
      <c r="BL154" s="18" t="s">
        <v>144</v>
      </c>
      <c r="BM154" s="198" t="s">
        <v>520</v>
      </c>
    </row>
    <row r="155" spans="1:65" s="13" customFormat="1" ht="11.25">
      <c r="B155" s="200"/>
      <c r="C155" s="201"/>
      <c r="D155" s="202" t="s">
        <v>146</v>
      </c>
      <c r="E155" s="201"/>
      <c r="F155" s="204" t="s">
        <v>521</v>
      </c>
      <c r="G155" s="201"/>
      <c r="H155" s="205">
        <v>1.9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146</v>
      </c>
      <c r="AU155" s="211" t="s">
        <v>88</v>
      </c>
      <c r="AV155" s="13" t="s">
        <v>88</v>
      </c>
      <c r="AW155" s="13" t="s">
        <v>4</v>
      </c>
      <c r="AX155" s="13" t="s">
        <v>85</v>
      </c>
      <c r="AY155" s="211" t="s">
        <v>136</v>
      </c>
    </row>
    <row r="156" spans="1:65" s="2" customFormat="1" ht="21.75" customHeight="1">
      <c r="A156" s="35"/>
      <c r="B156" s="36"/>
      <c r="C156" s="187" t="s">
        <v>204</v>
      </c>
      <c r="D156" s="187" t="s">
        <v>139</v>
      </c>
      <c r="E156" s="188" t="s">
        <v>416</v>
      </c>
      <c r="F156" s="189" t="s">
        <v>417</v>
      </c>
      <c r="G156" s="190" t="s">
        <v>234</v>
      </c>
      <c r="H156" s="191">
        <v>1.198</v>
      </c>
      <c r="I156" s="192"/>
      <c r="J156" s="193">
        <f>ROUND(I156*H156,2)</f>
        <v>0</v>
      </c>
      <c r="K156" s="189" t="s">
        <v>143</v>
      </c>
      <c r="L156" s="40"/>
      <c r="M156" s="194" t="s">
        <v>1</v>
      </c>
      <c r="N156" s="195" t="s">
        <v>42</v>
      </c>
      <c r="O156" s="72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8" t="s">
        <v>144</v>
      </c>
      <c r="AT156" s="198" t="s">
        <v>139</v>
      </c>
      <c r="AU156" s="198" t="s">
        <v>88</v>
      </c>
      <c r="AY156" s="18" t="s">
        <v>136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85</v>
      </c>
      <c r="BK156" s="199">
        <f>ROUND(I156*H156,2)</f>
        <v>0</v>
      </c>
      <c r="BL156" s="18" t="s">
        <v>144</v>
      </c>
      <c r="BM156" s="198" t="s">
        <v>522</v>
      </c>
    </row>
    <row r="157" spans="1:65" s="13" customFormat="1" ht="11.25">
      <c r="B157" s="200"/>
      <c r="C157" s="201"/>
      <c r="D157" s="202" t="s">
        <v>146</v>
      </c>
      <c r="E157" s="203" t="s">
        <v>1</v>
      </c>
      <c r="F157" s="204" t="s">
        <v>523</v>
      </c>
      <c r="G157" s="201"/>
      <c r="H157" s="205">
        <v>1.198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146</v>
      </c>
      <c r="AU157" s="211" t="s">
        <v>88</v>
      </c>
      <c r="AV157" s="13" t="s">
        <v>88</v>
      </c>
      <c r="AW157" s="13" t="s">
        <v>33</v>
      </c>
      <c r="AX157" s="13" t="s">
        <v>85</v>
      </c>
      <c r="AY157" s="211" t="s">
        <v>136</v>
      </c>
    </row>
    <row r="158" spans="1:65" s="2" customFormat="1" ht="24">
      <c r="A158" s="35"/>
      <c r="B158" s="36"/>
      <c r="C158" s="187" t="s">
        <v>208</v>
      </c>
      <c r="D158" s="187" t="s">
        <v>139</v>
      </c>
      <c r="E158" s="188" t="s">
        <v>420</v>
      </c>
      <c r="F158" s="189" t="s">
        <v>421</v>
      </c>
      <c r="G158" s="190" t="s">
        <v>234</v>
      </c>
      <c r="H158" s="191">
        <v>5.99</v>
      </c>
      <c r="I158" s="192"/>
      <c r="J158" s="193">
        <f>ROUND(I158*H158,2)</f>
        <v>0</v>
      </c>
      <c r="K158" s="189" t="s">
        <v>143</v>
      </c>
      <c r="L158" s="40"/>
      <c r="M158" s="194" t="s">
        <v>1</v>
      </c>
      <c r="N158" s="195" t="s">
        <v>42</v>
      </c>
      <c r="O158" s="72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8" t="s">
        <v>144</v>
      </c>
      <c r="AT158" s="198" t="s">
        <v>139</v>
      </c>
      <c r="AU158" s="198" t="s">
        <v>88</v>
      </c>
      <c r="AY158" s="18" t="s">
        <v>136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85</v>
      </c>
      <c r="BK158" s="199">
        <f>ROUND(I158*H158,2)</f>
        <v>0</v>
      </c>
      <c r="BL158" s="18" t="s">
        <v>144</v>
      </c>
      <c r="BM158" s="198" t="s">
        <v>524</v>
      </c>
    </row>
    <row r="159" spans="1:65" s="13" customFormat="1" ht="11.25">
      <c r="B159" s="200"/>
      <c r="C159" s="201"/>
      <c r="D159" s="202" t="s">
        <v>146</v>
      </c>
      <c r="E159" s="201"/>
      <c r="F159" s="204" t="s">
        <v>525</v>
      </c>
      <c r="G159" s="201"/>
      <c r="H159" s="205">
        <v>5.99</v>
      </c>
      <c r="I159" s="206"/>
      <c r="J159" s="201"/>
      <c r="K159" s="201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146</v>
      </c>
      <c r="AU159" s="211" t="s">
        <v>88</v>
      </c>
      <c r="AV159" s="13" t="s">
        <v>88</v>
      </c>
      <c r="AW159" s="13" t="s">
        <v>4</v>
      </c>
      <c r="AX159" s="13" t="s">
        <v>85</v>
      </c>
      <c r="AY159" s="211" t="s">
        <v>136</v>
      </c>
    </row>
    <row r="160" spans="1:65" s="2" customFormat="1" ht="33" customHeight="1">
      <c r="A160" s="35"/>
      <c r="B160" s="36"/>
      <c r="C160" s="187" t="s">
        <v>212</v>
      </c>
      <c r="D160" s="187" t="s">
        <v>139</v>
      </c>
      <c r="E160" s="188" t="s">
        <v>424</v>
      </c>
      <c r="F160" s="189" t="s">
        <v>425</v>
      </c>
      <c r="G160" s="190" t="s">
        <v>234</v>
      </c>
      <c r="H160" s="191">
        <v>1.198</v>
      </c>
      <c r="I160" s="192"/>
      <c r="J160" s="193">
        <f>ROUND(I160*H160,2)</f>
        <v>0</v>
      </c>
      <c r="K160" s="189" t="s">
        <v>143</v>
      </c>
      <c r="L160" s="40"/>
      <c r="M160" s="194" t="s">
        <v>1</v>
      </c>
      <c r="N160" s="195" t="s">
        <v>42</v>
      </c>
      <c r="O160" s="72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8" t="s">
        <v>144</v>
      </c>
      <c r="AT160" s="198" t="s">
        <v>139</v>
      </c>
      <c r="AU160" s="198" t="s">
        <v>88</v>
      </c>
      <c r="AY160" s="18" t="s">
        <v>136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85</v>
      </c>
      <c r="BK160" s="199">
        <f>ROUND(I160*H160,2)</f>
        <v>0</v>
      </c>
      <c r="BL160" s="18" t="s">
        <v>144</v>
      </c>
      <c r="BM160" s="198" t="s">
        <v>526</v>
      </c>
    </row>
    <row r="161" spans="1:65" s="13" customFormat="1" ht="11.25">
      <c r="B161" s="200"/>
      <c r="C161" s="201"/>
      <c r="D161" s="202" t="s">
        <v>146</v>
      </c>
      <c r="E161" s="203" t="s">
        <v>1</v>
      </c>
      <c r="F161" s="204" t="s">
        <v>523</v>
      </c>
      <c r="G161" s="201"/>
      <c r="H161" s="205">
        <v>1.198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146</v>
      </c>
      <c r="AU161" s="211" t="s">
        <v>88</v>
      </c>
      <c r="AV161" s="13" t="s">
        <v>88</v>
      </c>
      <c r="AW161" s="13" t="s">
        <v>33</v>
      </c>
      <c r="AX161" s="13" t="s">
        <v>85</v>
      </c>
      <c r="AY161" s="211" t="s">
        <v>136</v>
      </c>
    </row>
    <row r="162" spans="1:65" s="2" customFormat="1" ht="24">
      <c r="A162" s="35"/>
      <c r="B162" s="36"/>
      <c r="C162" s="187" t="s">
        <v>218</v>
      </c>
      <c r="D162" s="187" t="s">
        <v>139</v>
      </c>
      <c r="E162" s="188" t="s">
        <v>427</v>
      </c>
      <c r="F162" s="189" t="s">
        <v>364</v>
      </c>
      <c r="G162" s="190" t="s">
        <v>234</v>
      </c>
      <c r="H162" s="191">
        <v>0.38</v>
      </c>
      <c r="I162" s="192"/>
      <c r="J162" s="193">
        <f>ROUND(I162*H162,2)</f>
        <v>0</v>
      </c>
      <c r="K162" s="189" t="s">
        <v>143</v>
      </c>
      <c r="L162" s="40"/>
      <c r="M162" s="194" t="s">
        <v>1</v>
      </c>
      <c r="N162" s="195" t="s">
        <v>42</v>
      </c>
      <c r="O162" s="72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8" t="s">
        <v>144</v>
      </c>
      <c r="AT162" s="198" t="s">
        <v>139</v>
      </c>
      <c r="AU162" s="198" t="s">
        <v>88</v>
      </c>
      <c r="AY162" s="18" t="s">
        <v>136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85</v>
      </c>
      <c r="BK162" s="199">
        <f>ROUND(I162*H162,2)</f>
        <v>0</v>
      </c>
      <c r="BL162" s="18" t="s">
        <v>144</v>
      </c>
      <c r="BM162" s="198" t="s">
        <v>527</v>
      </c>
    </row>
    <row r="163" spans="1:65" s="13" customFormat="1" ht="11.25">
      <c r="B163" s="200"/>
      <c r="C163" s="201"/>
      <c r="D163" s="202" t="s">
        <v>146</v>
      </c>
      <c r="E163" s="203" t="s">
        <v>1</v>
      </c>
      <c r="F163" s="204" t="s">
        <v>519</v>
      </c>
      <c r="G163" s="201"/>
      <c r="H163" s="205">
        <v>0.38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146</v>
      </c>
      <c r="AU163" s="211" t="s">
        <v>88</v>
      </c>
      <c r="AV163" s="13" t="s">
        <v>88</v>
      </c>
      <c r="AW163" s="13" t="s">
        <v>33</v>
      </c>
      <c r="AX163" s="13" t="s">
        <v>85</v>
      </c>
      <c r="AY163" s="211" t="s">
        <v>136</v>
      </c>
    </row>
    <row r="164" spans="1:65" s="12" customFormat="1" ht="22.9" customHeight="1">
      <c r="B164" s="171"/>
      <c r="C164" s="172"/>
      <c r="D164" s="173" t="s">
        <v>76</v>
      </c>
      <c r="E164" s="185" t="s">
        <v>88</v>
      </c>
      <c r="F164" s="185" t="s">
        <v>528</v>
      </c>
      <c r="G164" s="172"/>
      <c r="H164" s="172"/>
      <c r="I164" s="175"/>
      <c r="J164" s="186">
        <f>BK164</f>
        <v>0</v>
      </c>
      <c r="K164" s="172"/>
      <c r="L164" s="177"/>
      <c r="M164" s="178"/>
      <c r="N164" s="179"/>
      <c r="O164" s="179"/>
      <c r="P164" s="180">
        <f>SUM(P165:P180)</f>
        <v>0</v>
      </c>
      <c r="Q164" s="179"/>
      <c r="R164" s="180">
        <f>SUM(R165:R180)</f>
        <v>2.9850386099999997</v>
      </c>
      <c r="S164" s="179"/>
      <c r="T164" s="181">
        <f>SUM(T165:T180)</f>
        <v>0</v>
      </c>
      <c r="AR164" s="182" t="s">
        <v>85</v>
      </c>
      <c r="AT164" s="183" t="s">
        <v>76</v>
      </c>
      <c r="AU164" s="183" t="s">
        <v>85</v>
      </c>
      <c r="AY164" s="182" t="s">
        <v>136</v>
      </c>
      <c r="BK164" s="184">
        <f>SUM(BK165:BK180)</f>
        <v>0</v>
      </c>
    </row>
    <row r="165" spans="1:65" s="2" customFormat="1" ht="24">
      <c r="A165" s="35"/>
      <c r="B165" s="36"/>
      <c r="C165" s="187" t="s">
        <v>224</v>
      </c>
      <c r="D165" s="187" t="s">
        <v>139</v>
      </c>
      <c r="E165" s="188" t="s">
        <v>529</v>
      </c>
      <c r="F165" s="189" t="s">
        <v>530</v>
      </c>
      <c r="G165" s="190" t="s">
        <v>341</v>
      </c>
      <c r="H165" s="191">
        <v>1.2</v>
      </c>
      <c r="I165" s="192"/>
      <c r="J165" s="193">
        <f>ROUND(I165*H165,2)</f>
        <v>0</v>
      </c>
      <c r="K165" s="189" t="s">
        <v>143</v>
      </c>
      <c r="L165" s="40"/>
      <c r="M165" s="194" t="s">
        <v>1</v>
      </c>
      <c r="N165" s="195" t="s">
        <v>42</v>
      </c>
      <c r="O165" s="72"/>
      <c r="P165" s="196">
        <f>O165*H165</f>
        <v>0</v>
      </c>
      <c r="Q165" s="196">
        <v>2.45329</v>
      </c>
      <c r="R165" s="196">
        <f>Q165*H165</f>
        <v>2.9439479999999998</v>
      </c>
      <c r="S165" s="196">
        <v>0</v>
      </c>
      <c r="T165" s="19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8" t="s">
        <v>144</v>
      </c>
      <c r="AT165" s="198" t="s">
        <v>139</v>
      </c>
      <c r="AU165" s="198" t="s">
        <v>88</v>
      </c>
      <c r="AY165" s="18" t="s">
        <v>136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8" t="s">
        <v>85</v>
      </c>
      <c r="BK165" s="199">
        <f>ROUND(I165*H165,2)</f>
        <v>0</v>
      </c>
      <c r="BL165" s="18" t="s">
        <v>144</v>
      </c>
      <c r="BM165" s="198" t="s">
        <v>531</v>
      </c>
    </row>
    <row r="166" spans="1:65" s="14" customFormat="1" ht="11.25">
      <c r="B166" s="212"/>
      <c r="C166" s="213"/>
      <c r="D166" s="202" t="s">
        <v>146</v>
      </c>
      <c r="E166" s="214" t="s">
        <v>1</v>
      </c>
      <c r="F166" s="215" t="s">
        <v>532</v>
      </c>
      <c r="G166" s="213"/>
      <c r="H166" s="214" t="s">
        <v>1</v>
      </c>
      <c r="I166" s="216"/>
      <c r="J166" s="213"/>
      <c r="K166" s="213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146</v>
      </c>
      <c r="AU166" s="221" t="s">
        <v>88</v>
      </c>
      <c r="AV166" s="14" t="s">
        <v>85</v>
      </c>
      <c r="AW166" s="14" t="s">
        <v>33</v>
      </c>
      <c r="AX166" s="14" t="s">
        <v>77</v>
      </c>
      <c r="AY166" s="221" t="s">
        <v>136</v>
      </c>
    </row>
    <row r="167" spans="1:65" s="13" customFormat="1" ht="11.25">
      <c r="B167" s="200"/>
      <c r="C167" s="201"/>
      <c r="D167" s="202" t="s">
        <v>146</v>
      </c>
      <c r="E167" s="203" t="s">
        <v>1</v>
      </c>
      <c r="F167" s="204" t="s">
        <v>533</v>
      </c>
      <c r="G167" s="201"/>
      <c r="H167" s="205">
        <v>1.1639999999999999</v>
      </c>
      <c r="I167" s="206"/>
      <c r="J167" s="201"/>
      <c r="K167" s="201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146</v>
      </c>
      <c r="AU167" s="211" t="s">
        <v>88</v>
      </c>
      <c r="AV167" s="13" t="s">
        <v>88</v>
      </c>
      <c r="AW167" s="13" t="s">
        <v>33</v>
      </c>
      <c r="AX167" s="13" t="s">
        <v>77</v>
      </c>
      <c r="AY167" s="211" t="s">
        <v>136</v>
      </c>
    </row>
    <row r="168" spans="1:65" s="14" customFormat="1" ht="11.25">
      <c r="B168" s="212"/>
      <c r="C168" s="213"/>
      <c r="D168" s="202" t="s">
        <v>146</v>
      </c>
      <c r="E168" s="214" t="s">
        <v>1</v>
      </c>
      <c r="F168" s="215" t="s">
        <v>534</v>
      </c>
      <c r="G168" s="213"/>
      <c r="H168" s="214" t="s">
        <v>1</v>
      </c>
      <c r="I168" s="216"/>
      <c r="J168" s="213"/>
      <c r="K168" s="213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146</v>
      </c>
      <c r="AU168" s="221" t="s">
        <v>88</v>
      </c>
      <c r="AV168" s="14" t="s">
        <v>85</v>
      </c>
      <c r="AW168" s="14" t="s">
        <v>33</v>
      </c>
      <c r="AX168" s="14" t="s">
        <v>77</v>
      </c>
      <c r="AY168" s="221" t="s">
        <v>136</v>
      </c>
    </row>
    <row r="169" spans="1:65" s="13" customFormat="1" ht="11.25">
      <c r="B169" s="200"/>
      <c r="C169" s="201"/>
      <c r="D169" s="202" t="s">
        <v>146</v>
      </c>
      <c r="E169" s="203" t="s">
        <v>1</v>
      </c>
      <c r="F169" s="204" t="s">
        <v>535</v>
      </c>
      <c r="G169" s="201"/>
      <c r="H169" s="205">
        <v>3.5999999999999997E-2</v>
      </c>
      <c r="I169" s="206"/>
      <c r="J169" s="201"/>
      <c r="K169" s="201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146</v>
      </c>
      <c r="AU169" s="211" t="s">
        <v>88</v>
      </c>
      <c r="AV169" s="13" t="s">
        <v>88</v>
      </c>
      <c r="AW169" s="13" t="s">
        <v>33</v>
      </c>
      <c r="AX169" s="13" t="s">
        <v>77</v>
      </c>
      <c r="AY169" s="211" t="s">
        <v>136</v>
      </c>
    </row>
    <row r="170" spans="1:65" s="16" customFormat="1" ht="11.25">
      <c r="B170" s="243"/>
      <c r="C170" s="244"/>
      <c r="D170" s="202" t="s">
        <v>146</v>
      </c>
      <c r="E170" s="245" t="s">
        <v>1</v>
      </c>
      <c r="F170" s="246" t="s">
        <v>165</v>
      </c>
      <c r="G170" s="244"/>
      <c r="H170" s="247">
        <v>1.2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AT170" s="253" t="s">
        <v>146</v>
      </c>
      <c r="AU170" s="253" t="s">
        <v>88</v>
      </c>
      <c r="AV170" s="16" t="s">
        <v>144</v>
      </c>
      <c r="AW170" s="16" t="s">
        <v>33</v>
      </c>
      <c r="AX170" s="16" t="s">
        <v>85</v>
      </c>
      <c r="AY170" s="253" t="s">
        <v>136</v>
      </c>
    </row>
    <row r="171" spans="1:65" s="2" customFormat="1" ht="16.5" customHeight="1">
      <c r="A171" s="35"/>
      <c r="B171" s="36"/>
      <c r="C171" s="187" t="s">
        <v>8</v>
      </c>
      <c r="D171" s="187" t="s">
        <v>139</v>
      </c>
      <c r="E171" s="188" t="s">
        <v>536</v>
      </c>
      <c r="F171" s="189" t="s">
        <v>537</v>
      </c>
      <c r="G171" s="190" t="s">
        <v>168</v>
      </c>
      <c r="H171" s="191">
        <v>2.2799999999999998</v>
      </c>
      <c r="I171" s="192"/>
      <c r="J171" s="193">
        <f>ROUND(I171*H171,2)</f>
        <v>0</v>
      </c>
      <c r="K171" s="189" t="s">
        <v>143</v>
      </c>
      <c r="L171" s="40"/>
      <c r="M171" s="194" t="s">
        <v>1</v>
      </c>
      <c r="N171" s="195" t="s">
        <v>42</v>
      </c>
      <c r="O171" s="72"/>
      <c r="P171" s="196">
        <f>O171*H171</f>
        <v>0</v>
      </c>
      <c r="Q171" s="196">
        <v>2.64E-3</v>
      </c>
      <c r="R171" s="196">
        <f>Q171*H171</f>
        <v>6.0191999999999997E-3</v>
      </c>
      <c r="S171" s="196">
        <v>0</v>
      </c>
      <c r="T171" s="19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8" t="s">
        <v>144</v>
      </c>
      <c r="AT171" s="198" t="s">
        <v>139</v>
      </c>
      <c r="AU171" s="198" t="s">
        <v>88</v>
      </c>
      <c r="AY171" s="18" t="s">
        <v>136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8" t="s">
        <v>85</v>
      </c>
      <c r="BK171" s="199">
        <f>ROUND(I171*H171,2)</f>
        <v>0</v>
      </c>
      <c r="BL171" s="18" t="s">
        <v>144</v>
      </c>
      <c r="BM171" s="198" t="s">
        <v>538</v>
      </c>
    </row>
    <row r="172" spans="1:65" s="14" customFormat="1" ht="11.25">
      <c r="B172" s="212"/>
      <c r="C172" s="213"/>
      <c r="D172" s="202" t="s">
        <v>146</v>
      </c>
      <c r="E172" s="214" t="s">
        <v>1</v>
      </c>
      <c r="F172" s="215" t="s">
        <v>539</v>
      </c>
      <c r="G172" s="213"/>
      <c r="H172" s="214" t="s">
        <v>1</v>
      </c>
      <c r="I172" s="216"/>
      <c r="J172" s="213"/>
      <c r="K172" s="213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146</v>
      </c>
      <c r="AU172" s="221" t="s">
        <v>88</v>
      </c>
      <c r="AV172" s="14" t="s">
        <v>85</v>
      </c>
      <c r="AW172" s="14" t="s">
        <v>33</v>
      </c>
      <c r="AX172" s="14" t="s">
        <v>77</v>
      </c>
      <c r="AY172" s="221" t="s">
        <v>136</v>
      </c>
    </row>
    <row r="173" spans="1:65" s="13" customFormat="1" ht="11.25">
      <c r="B173" s="200"/>
      <c r="C173" s="201"/>
      <c r="D173" s="202" t="s">
        <v>146</v>
      </c>
      <c r="E173" s="203" t="s">
        <v>1</v>
      </c>
      <c r="F173" s="204" t="s">
        <v>540</v>
      </c>
      <c r="G173" s="201"/>
      <c r="H173" s="205">
        <v>1.8</v>
      </c>
      <c r="I173" s="206"/>
      <c r="J173" s="201"/>
      <c r="K173" s="201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146</v>
      </c>
      <c r="AU173" s="211" t="s">
        <v>88</v>
      </c>
      <c r="AV173" s="13" t="s">
        <v>88</v>
      </c>
      <c r="AW173" s="13" t="s">
        <v>33</v>
      </c>
      <c r="AX173" s="13" t="s">
        <v>77</v>
      </c>
      <c r="AY173" s="211" t="s">
        <v>136</v>
      </c>
    </row>
    <row r="174" spans="1:65" s="14" customFormat="1" ht="11.25">
      <c r="B174" s="212"/>
      <c r="C174" s="213"/>
      <c r="D174" s="202" t="s">
        <v>146</v>
      </c>
      <c r="E174" s="214" t="s">
        <v>1</v>
      </c>
      <c r="F174" s="215" t="s">
        <v>534</v>
      </c>
      <c r="G174" s="213"/>
      <c r="H174" s="214" t="s">
        <v>1</v>
      </c>
      <c r="I174" s="216"/>
      <c r="J174" s="213"/>
      <c r="K174" s="213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146</v>
      </c>
      <c r="AU174" s="221" t="s">
        <v>88</v>
      </c>
      <c r="AV174" s="14" t="s">
        <v>85</v>
      </c>
      <c r="AW174" s="14" t="s">
        <v>33</v>
      </c>
      <c r="AX174" s="14" t="s">
        <v>77</v>
      </c>
      <c r="AY174" s="221" t="s">
        <v>136</v>
      </c>
    </row>
    <row r="175" spans="1:65" s="13" customFormat="1" ht="11.25">
      <c r="B175" s="200"/>
      <c r="C175" s="201"/>
      <c r="D175" s="202" t="s">
        <v>146</v>
      </c>
      <c r="E175" s="203" t="s">
        <v>1</v>
      </c>
      <c r="F175" s="204" t="s">
        <v>541</v>
      </c>
      <c r="G175" s="201"/>
      <c r="H175" s="205">
        <v>0.48</v>
      </c>
      <c r="I175" s="206"/>
      <c r="J175" s="201"/>
      <c r="K175" s="201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146</v>
      </c>
      <c r="AU175" s="211" t="s">
        <v>88</v>
      </c>
      <c r="AV175" s="13" t="s">
        <v>88</v>
      </c>
      <c r="AW175" s="13" t="s">
        <v>33</v>
      </c>
      <c r="AX175" s="13" t="s">
        <v>77</v>
      </c>
      <c r="AY175" s="211" t="s">
        <v>136</v>
      </c>
    </row>
    <row r="176" spans="1:65" s="16" customFormat="1" ht="11.25">
      <c r="B176" s="243"/>
      <c r="C176" s="244"/>
      <c r="D176" s="202" t="s">
        <v>146</v>
      </c>
      <c r="E176" s="245" t="s">
        <v>1</v>
      </c>
      <c r="F176" s="246" t="s">
        <v>165</v>
      </c>
      <c r="G176" s="244"/>
      <c r="H176" s="247">
        <v>2.2799999999999998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AT176" s="253" t="s">
        <v>146</v>
      </c>
      <c r="AU176" s="253" t="s">
        <v>88</v>
      </c>
      <c r="AV176" s="16" t="s">
        <v>144</v>
      </c>
      <c r="AW176" s="16" t="s">
        <v>33</v>
      </c>
      <c r="AX176" s="16" t="s">
        <v>85</v>
      </c>
      <c r="AY176" s="253" t="s">
        <v>136</v>
      </c>
    </row>
    <row r="177" spans="1:65" s="2" customFormat="1" ht="16.5" customHeight="1">
      <c r="A177" s="35"/>
      <c r="B177" s="36"/>
      <c r="C177" s="187" t="s">
        <v>236</v>
      </c>
      <c r="D177" s="187" t="s">
        <v>139</v>
      </c>
      <c r="E177" s="188" t="s">
        <v>542</v>
      </c>
      <c r="F177" s="189" t="s">
        <v>543</v>
      </c>
      <c r="G177" s="190" t="s">
        <v>168</v>
      </c>
      <c r="H177" s="191">
        <v>2.2799999999999998</v>
      </c>
      <c r="I177" s="192"/>
      <c r="J177" s="193">
        <f>ROUND(I177*H177,2)</f>
        <v>0</v>
      </c>
      <c r="K177" s="189" t="s">
        <v>143</v>
      </c>
      <c r="L177" s="40"/>
      <c r="M177" s="194" t="s">
        <v>1</v>
      </c>
      <c r="N177" s="195" t="s">
        <v>42</v>
      </c>
      <c r="O177" s="72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8" t="s">
        <v>144</v>
      </c>
      <c r="AT177" s="198" t="s">
        <v>139</v>
      </c>
      <c r="AU177" s="198" t="s">
        <v>88</v>
      </c>
      <c r="AY177" s="18" t="s">
        <v>136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8" t="s">
        <v>85</v>
      </c>
      <c r="BK177" s="199">
        <f>ROUND(I177*H177,2)</f>
        <v>0</v>
      </c>
      <c r="BL177" s="18" t="s">
        <v>144</v>
      </c>
      <c r="BM177" s="198" t="s">
        <v>544</v>
      </c>
    </row>
    <row r="178" spans="1:65" s="2" customFormat="1" ht="16.5" customHeight="1">
      <c r="A178" s="35"/>
      <c r="B178" s="36"/>
      <c r="C178" s="187" t="s">
        <v>240</v>
      </c>
      <c r="D178" s="187" t="s">
        <v>139</v>
      </c>
      <c r="E178" s="188" t="s">
        <v>545</v>
      </c>
      <c r="F178" s="189" t="s">
        <v>546</v>
      </c>
      <c r="G178" s="190" t="s">
        <v>234</v>
      </c>
      <c r="H178" s="191">
        <v>3.3000000000000002E-2</v>
      </c>
      <c r="I178" s="192"/>
      <c r="J178" s="193">
        <f>ROUND(I178*H178,2)</f>
        <v>0</v>
      </c>
      <c r="K178" s="189" t="s">
        <v>143</v>
      </c>
      <c r="L178" s="40"/>
      <c r="M178" s="194" t="s">
        <v>1</v>
      </c>
      <c r="N178" s="195" t="s">
        <v>42</v>
      </c>
      <c r="O178" s="72"/>
      <c r="P178" s="196">
        <f>O178*H178</f>
        <v>0</v>
      </c>
      <c r="Q178" s="196">
        <v>1.06277</v>
      </c>
      <c r="R178" s="196">
        <f>Q178*H178</f>
        <v>3.5071410000000004E-2</v>
      </c>
      <c r="S178" s="196">
        <v>0</v>
      </c>
      <c r="T178" s="19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8" t="s">
        <v>144</v>
      </c>
      <c r="AT178" s="198" t="s">
        <v>139</v>
      </c>
      <c r="AU178" s="198" t="s">
        <v>88</v>
      </c>
      <c r="AY178" s="18" t="s">
        <v>136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85</v>
      </c>
      <c r="BK178" s="199">
        <f>ROUND(I178*H178,2)</f>
        <v>0</v>
      </c>
      <c r="BL178" s="18" t="s">
        <v>144</v>
      </c>
      <c r="BM178" s="198" t="s">
        <v>547</v>
      </c>
    </row>
    <row r="179" spans="1:65" s="14" customFormat="1" ht="11.25">
      <c r="B179" s="212"/>
      <c r="C179" s="213"/>
      <c r="D179" s="202" t="s">
        <v>146</v>
      </c>
      <c r="E179" s="214" t="s">
        <v>1</v>
      </c>
      <c r="F179" s="215" t="s">
        <v>548</v>
      </c>
      <c r="G179" s="213"/>
      <c r="H179" s="214" t="s">
        <v>1</v>
      </c>
      <c r="I179" s="216"/>
      <c r="J179" s="213"/>
      <c r="K179" s="213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146</v>
      </c>
      <c r="AU179" s="221" t="s">
        <v>88</v>
      </c>
      <c r="AV179" s="14" t="s">
        <v>85</v>
      </c>
      <c r="AW179" s="14" t="s">
        <v>33</v>
      </c>
      <c r="AX179" s="14" t="s">
        <v>77</v>
      </c>
      <c r="AY179" s="221" t="s">
        <v>136</v>
      </c>
    </row>
    <row r="180" spans="1:65" s="13" customFormat="1" ht="11.25">
      <c r="B180" s="200"/>
      <c r="C180" s="201"/>
      <c r="D180" s="202" t="s">
        <v>146</v>
      </c>
      <c r="E180" s="203" t="s">
        <v>1</v>
      </c>
      <c r="F180" s="204" t="s">
        <v>549</v>
      </c>
      <c r="G180" s="201"/>
      <c r="H180" s="205">
        <v>3.3000000000000002E-2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146</v>
      </c>
      <c r="AU180" s="211" t="s">
        <v>88</v>
      </c>
      <c r="AV180" s="13" t="s">
        <v>88</v>
      </c>
      <c r="AW180" s="13" t="s">
        <v>33</v>
      </c>
      <c r="AX180" s="13" t="s">
        <v>85</v>
      </c>
      <c r="AY180" s="211" t="s">
        <v>136</v>
      </c>
    </row>
    <row r="181" spans="1:65" s="12" customFormat="1" ht="22.9" customHeight="1">
      <c r="B181" s="171"/>
      <c r="C181" s="172"/>
      <c r="D181" s="173" t="s">
        <v>76</v>
      </c>
      <c r="E181" s="185" t="s">
        <v>137</v>
      </c>
      <c r="F181" s="185" t="s">
        <v>138</v>
      </c>
      <c r="G181" s="172"/>
      <c r="H181" s="172"/>
      <c r="I181" s="175"/>
      <c r="J181" s="186">
        <f>BK181</f>
        <v>0</v>
      </c>
      <c r="K181" s="172"/>
      <c r="L181" s="177"/>
      <c r="M181" s="178"/>
      <c r="N181" s="179"/>
      <c r="O181" s="179"/>
      <c r="P181" s="180">
        <f>SUM(P182:P187)</f>
        <v>0</v>
      </c>
      <c r="Q181" s="179"/>
      <c r="R181" s="180">
        <f>SUM(R182:R187)</f>
        <v>0.46022999999999997</v>
      </c>
      <c r="S181" s="179"/>
      <c r="T181" s="181">
        <f>SUM(T182:T187)</f>
        <v>0</v>
      </c>
      <c r="AR181" s="182" t="s">
        <v>85</v>
      </c>
      <c r="AT181" s="183" t="s">
        <v>76</v>
      </c>
      <c r="AU181" s="183" t="s">
        <v>85</v>
      </c>
      <c r="AY181" s="182" t="s">
        <v>136</v>
      </c>
      <c r="BK181" s="184">
        <f>SUM(BK182:BK187)</f>
        <v>0</v>
      </c>
    </row>
    <row r="182" spans="1:65" s="2" customFormat="1" ht="24">
      <c r="A182" s="35"/>
      <c r="B182" s="36"/>
      <c r="C182" s="187" t="s">
        <v>245</v>
      </c>
      <c r="D182" s="187" t="s">
        <v>139</v>
      </c>
      <c r="E182" s="188" t="s">
        <v>550</v>
      </c>
      <c r="F182" s="189" t="s">
        <v>551</v>
      </c>
      <c r="G182" s="190" t="s">
        <v>142</v>
      </c>
      <c r="H182" s="191">
        <v>2</v>
      </c>
      <c r="I182" s="192"/>
      <c r="J182" s="193">
        <f>ROUND(I182*H182,2)</f>
        <v>0</v>
      </c>
      <c r="K182" s="189" t="s">
        <v>143</v>
      </c>
      <c r="L182" s="40"/>
      <c r="M182" s="194" t="s">
        <v>1</v>
      </c>
      <c r="N182" s="195" t="s">
        <v>42</v>
      </c>
      <c r="O182" s="72"/>
      <c r="P182" s="196">
        <f>O182*H182</f>
        <v>0</v>
      </c>
      <c r="Q182" s="196">
        <v>7.0200000000000002E-3</v>
      </c>
      <c r="R182" s="196">
        <f>Q182*H182</f>
        <v>1.404E-2</v>
      </c>
      <c r="S182" s="196">
        <v>0</v>
      </c>
      <c r="T182" s="19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8" t="s">
        <v>144</v>
      </c>
      <c r="AT182" s="198" t="s">
        <v>139</v>
      </c>
      <c r="AU182" s="198" t="s">
        <v>88</v>
      </c>
      <c r="AY182" s="18" t="s">
        <v>136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85</v>
      </c>
      <c r="BK182" s="199">
        <f>ROUND(I182*H182,2)</f>
        <v>0</v>
      </c>
      <c r="BL182" s="18" t="s">
        <v>144</v>
      </c>
      <c r="BM182" s="198" t="s">
        <v>145</v>
      </c>
    </row>
    <row r="183" spans="1:65" s="13" customFormat="1" ht="11.25">
      <c r="B183" s="200"/>
      <c r="C183" s="201"/>
      <c r="D183" s="202" t="s">
        <v>146</v>
      </c>
      <c r="E183" s="203" t="s">
        <v>1</v>
      </c>
      <c r="F183" s="204" t="s">
        <v>552</v>
      </c>
      <c r="G183" s="201"/>
      <c r="H183" s="205">
        <v>2</v>
      </c>
      <c r="I183" s="206"/>
      <c r="J183" s="201"/>
      <c r="K183" s="201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146</v>
      </c>
      <c r="AU183" s="211" t="s">
        <v>88</v>
      </c>
      <c r="AV183" s="13" t="s">
        <v>88</v>
      </c>
      <c r="AW183" s="13" t="s">
        <v>33</v>
      </c>
      <c r="AX183" s="13" t="s">
        <v>85</v>
      </c>
      <c r="AY183" s="211" t="s">
        <v>136</v>
      </c>
    </row>
    <row r="184" spans="1:65" s="2" customFormat="1" ht="24">
      <c r="A184" s="35"/>
      <c r="B184" s="36"/>
      <c r="C184" s="187" t="s">
        <v>251</v>
      </c>
      <c r="D184" s="187" t="s">
        <v>139</v>
      </c>
      <c r="E184" s="188" t="s">
        <v>553</v>
      </c>
      <c r="F184" s="189" t="s">
        <v>554</v>
      </c>
      <c r="G184" s="190" t="s">
        <v>142</v>
      </c>
      <c r="H184" s="191">
        <v>1</v>
      </c>
      <c r="I184" s="192"/>
      <c r="J184" s="193">
        <f>ROUND(I184*H184,2)</f>
        <v>0</v>
      </c>
      <c r="K184" s="189" t="s">
        <v>143</v>
      </c>
      <c r="L184" s="40"/>
      <c r="M184" s="194" t="s">
        <v>1</v>
      </c>
      <c r="N184" s="195" t="s">
        <v>42</v>
      </c>
      <c r="O184" s="72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8" t="s">
        <v>144</v>
      </c>
      <c r="AT184" s="198" t="s">
        <v>139</v>
      </c>
      <c r="AU184" s="198" t="s">
        <v>88</v>
      </c>
      <c r="AY184" s="18" t="s">
        <v>136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85</v>
      </c>
      <c r="BK184" s="199">
        <f>ROUND(I184*H184,2)</f>
        <v>0</v>
      </c>
      <c r="BL184" s="18" t="s">
        <v>144</v>
      </c>
      <c r="BM184" s="198" t="s">
        <v>555</v>
      </c>
    </row>
    <row r="185" spans="1:65" s="2" customFormat="1" ht="44.25" customHeight="1">
      <c r="A185" s="35"/>
      <c r="B185" s="36"/>
      <c r="C185" s="222" t="s">
        <v>259</v>
      </c>
      <c r="D185" s="222" t="s">
        <v>153</v>
      </c>
      <c r="E185" s="223" t="s">
        <v>556</v>
      </c>
      <c r="F185" s="224" t="s">
        <v>557</v>
      </c>
      <c r="G185" s="225" t="s">
        <v>558</v>
      </c>
      <c r="H185" s="226">
        <v>1</v>
      </c>
      <c r="I185" s="227"/>
      <c r="J185" s="228">
        <f>ROUND(I185*H185,2)</f>
        <v>0</v>
      </c>
      <c r="K185" s="224" t="s">
        <v>1</v>
      </c>
      <c r="L185" s="229"/>
      <c r="M185" s="230" t="s">
        <v>1</v>
      </c>
      <c r="N185" s="231" t="s">
        <v>42</v>
      </c>
      <c r="O185" s="72"/>
      <c r="P185" s="196">
        <f>O185*H185</f>
        <v>0</v>
      </c>
      <c r="Q185" s="196">
        <v>0.44618999999999998</v>
      </c>
      <c r="R185" s="196">
        <f>Q185*H185</f>
        <v>0.44618999999999998</v>
      </c>
      <c r="S185" s="196">
        <v>0</v>
      </c>
      <c r="T185" s="19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8" t="s">
        <v>157</v>
      </c>
      <c r="AT185" s="198" t="s">
        <v>153</v>
      </c>
      <c r="AU185" s="198" t="s">
        <v>88</v>
      </c>
      <c r="AY185" s="18" t="s">
        <v>136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18" t="s">
        <v>85</v>
      </c>
      <c r="BK185" s="199">
        <f>ROUND(I185*H185,2)</f>
        <v>0</v>
      </c>
      <c r="BL185" s="18" t="s">
        <v>144</v>
      </c>
      <c r="BM185" s="198" t="s">
        <v>559</v>
      </c>
    </row>
    <row r="186" spans="1:65" s="14" customFormat="1" ht="11.25">
      <c r="B186" s="212"/>
      <c r="C186" s="213"/>
      <c r="D186" s="202" t="s">
        <v>146</v>
      </c>
      <c r="E186" s="214" t="s">
        <v>1</v>
      </c>
      <c r="F186" s="215" t="s">
        <v>560</v>
      </c>
      <c r="G186" s="213"/>
      <c r="H186" s="214" t="s">
        <v>1</v>
      </c>
      <c r="I186" s="216"/>
      <c r="J186" s="213"/>
      <c r="K186" s="213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146</v>
      </c>
      <c r="AU186" s="221" t="s">
        <v>88</v>
      </c>
      <c r="AV186" s="14" t="s">
        <v>85</v>
      </c>
      <c r="AW186" s="14" t="s">
        <v>33</v>
      </c>
      <c r="AX186" s="14" t="s">
        <v>77</v>
      </c>
      <c r="AY186" s="221" t="s">
        <v>136</v>
      </c>
    </row>
    <row r="187" spans="1:65" s="13" customFormat="1" ht="11.25">
      <c r="B187" s="200"/>
      <c r="C187" s="201"/>
      <c r="D187" s="202" t="s">
        <v>146</v>
      </c>
      <c r="E187" s="203" t="s">
        <v>1</v>
      </c>
      <c r="F187" s="204" t="s">
        <v>561</v>
      </c>
      <c r="G187" s="201"/>
      <c r="H187" s="205">
        <v>1</v>
      </c>
      <c r="I187" s="206"/>
      <c r="J187" s="201"/>
      <c r="K187" s="201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146</v>
      </c>
      <c r="AU187" s="211" t="s">
        <v>88</v>
      </c>
      <c r="AV187" s="13" t="s">
        <v>88</v>
      </c>
      <c r="AW187" s="13" t="s">
        <v>33</v>
      </c>
      <c r="AX187" s="13" t="s">
        <v>85</v>
      </c>
      <c r="AY187" s="211" t="s">
        <v>136</v>
      </c>
    </row>
    <row r="188" spans="1:65" s="12" customFormat="1" ht="22.9" customHeight="1">
      <c r="B188" s="171"/>
      <c r="C188" s="172"/>
      <c r="D188" s="173" t="s">
        <v>76</v>
      </c>
      <c r="E188" s="185" t="s">
        <v>174</v>
      </c>
      <c r="F188" s="185" t="s">
        <v>562</v>
      </c>
      <c r="G188" s="172"/>
      <c r="H188" s="172"/>
      <c r="I188" s="175"/>
      <c r="J188" s="186">
        <f>BK188</f>
        <v>0</v>
      </c>
      <c r="K188" s="172"/>
      <c r="L188" s="177"/>
      <c r="M188" s="178"/>
      <c r="N188" s="179"/>
      <c r="O188" s="179"/>
      <c r="P188" s="180">
        <f>SUM(P189:P196)</f>
        <v>0</v>
      </c>
      <c r="Q188" s="179"/>
      <c r="R188" s="180">
        <f>SUM(R189:R196)</f>
        <v>1.8961732</v>
      </c>
      <c r="S188" s="179"/>
      <c r="T188" s="181">
        <f>SUM(T189:T196)</f>
        <v>0</v>
      </c>
      <c r="AR188" s="182" t="s">
        <v>85</v>
      </c>
      <c r="AT188" s="183" t="s">
        <v>76</v>
      </c>
      <c r="AU188" s="183" t="s">
        <v>85</v>
      </c>
      <c r="AY188" s="182" t="s">
        <v>136</v>
      </c>
      <c r="BK188" s="184">
        <f>SUM(BK189:BK196)</f>
        <v>0</v>
      </c>
    </row>
    <row r="189" spans="1:65" s="2" customFormat="1" ht="24">
      <c r="A189" s="35"/>
      <c r="B189" s="36"/>
      <c r="C189" s="187" t="s">
        <v>7</v>
      </c>
      <c r="D189" s="187" t="s">
        <v>139</v>
      </c>
      <c r="E189" s="188" t="s">
        <v>563</v>
      </c>
      <c r="F189" s="189" t="s">
        <v>564</v>
      </c>
      <c r="G189" s="190" t="s">
        <v>168</v>
      </c>
      <c r="H189" s="191">
        <v>2</v>
      </c>
      <c r="I189" s="192"/>
      <c r="J189" s="193">
        <f>ROUND(I189*H189,2)</f>
        <v>0</v>
      </c>
      <c r="K189" s="189" t="s">
        <v>143</v>
      </c>
      <c r="L189" s="40"/>
      <c r="M189" s="194" t="s">
        <v>1</v>
      </c>
      <c r="N189" s="195" t="s">
        <v>42</v>
      </c>
      <c r="O189" s="72"/>
      <c r="P189" s="196">
        <f>O189*H189</f>
        <v>0</v>
      </c>
      <c r="Q189" s="196">
        <v>0.23</v>
      </c>
      <c r="R189" s="196">
        <f>Q189*H189</f>
        <v>0.46</v>
      </c>
      <c r="S189" s="196">
        <v>0</v>
      </c>
      <c r="T189" s="19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8" t="s">
        <v>144</v>
      </c>
      <c r="AT189" s="198" t="s">
        <v>139</v>
      </c>
      <c r="AU189" s="198" t="s">
        <v>88</v>
      </c>
      <c r="AY189" s="18" t="s">
        <v>136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8" t="s">
        <v>85</v>
      </c>
      <c r="BK189" s="199">
        <f>ROUND(I189*H189,2)</f>
        <v>0</v>
      </c>
      <c r="BL189" s="18" t="s">
        <v>144</v>
      </c>
      <c r="BM189" s="198" t="s">
        <v>565</v>
      </c>
    </row>
    <row r="190" spans="1:65" s="13" customFormat="1" ht="11.25">
      <c r="B190" s="200"/>
      <c r="C190" s="201"/>
      <c r="D190" s="202" t="s">
        <v>146</v>
      </c>
      <c r="E190" s="203" t="s">
        <v>1</v>
      </c>
      <c r="F190" s="204" t="s">
        <v>517</v>
      </c>
      <c r="G190" s="201"/>
      <c r="H190" s="205">
        <v>2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146</v>
      </c>
      <c r="AU190" s="211" t="s">
        <v>88</v>
      </c>
      <c r="AV190" s="13" t="s">
        <v>88</v>
      </c>
      <c r="AW190" s="13" t="s">
        <v>33</v>
      </c>
      <c r="AX190" s="13" t="s">
        <v>85</v>
      </c>
      <c r="AY190" s="211" t="s">
        <v>136</v>
      </c>
    </row>
    <row r="191" spans="1:65" s="2" customFormat="1" ht="33" customHeight="1">
      <c r="A191" s="35"/>
      <c r="B191" s="36"/>
      <c r="C191" s="187" t="s">
        <v>272</v>
      </c>
      <c r="D191" s="187" t="s">
        <v>139</v>
      </c>
      <c r="E191" s="188" t="s">
        <v>566</v>
      </c>
      <c r="F191" s="189" t="s">
        <v>567</v>
      </c>
      <c r="G191" s="190" t="s">
        <v>168</v>
      </c>
      <c r="H191" s="191">
        <v>5.4450000000000003</v>
      </c>
      <c r="I191" s="192"/>
      <c r="J191" s="193">
        <f>ROUND(I191*H191,2)</f>
        <v>0</v>
      </c>
      <c r="K191" s="189" t="s">
        <v>143</v>
      </c>
      <c r="L191" s="40"/>
      <c r="M191" s="194" t="s">
        <v>1</v>
      </c>
      <c r="N191" s="195" t="s">
        <v>42</v>
      </c>
      <c r="O191" s="72"/>
      <c r="P191" s="196">
        <f>O191*H191</f>
        <v>0</v>
      </c>
      <c r="Q191" s="196">
        <v>0.26375999999999999</v>
      </c>
      <c r="R191" s="196">
        <f>Q191*H191</f>
        <v>1.4361732</v>
      </c>
      <c r="S191" s="196">
        <v>0</v>
      </c>
      <c r="T191" s="19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8" t="s">
        <v>144</v>
      </c>
      <c r="AT191" s="198" t="s">
        <v>139</v>
      </c>
      <c r="AU191" s="198" t="s">
        <v>88</v>
      </c>
      <c r="AY191" s="18" t="s">
        <v>136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8" t="s">
        <v>85</v>
      </c>
      <c r="BK191" s="199">
        <f>ROUND(I191*H191,2)</f>
        <v>0</v>
      </c>
      <c r="BL191" s="18" t="s">
        <v>144</v>
      </c>
      <c r="BM191" s="198" t="s">
        <v>568</v>
      </c>
    </row>
    <row r="192" spans="1:65" s="14" customFormat="1" ht="11.25">
      <c r="B192" s="212"/>
      <c r="C192" s="213"/>
      <c r="D192" s="202" t="s">
        <v>146</v>
      </c>
      <c r="E192" s="214" t="s">
        <v>1</v>
      </c>
      <c r="F192" s="215" t="s">
        <v>504</v>
      </c>
      <c r="G192" s="213"/>
      <c r="H192" s="214" t="s">
        <v>1</v>
      </c>
      <c r="I192" s="216"/>
      <c r="J192" s="213"/>
      <c r="K192" s="213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146</v>
      </c>
      <c r="AU192" s="221" t="s">
        <v>88</v>
      </c>
      <c r="AV192" s="14" t="s">
        <v>85</v>
      </c>
      <c r="AW192" s="14" t="s">
        <v>33</v>
      </c>
      <c r="AX192" s="14" t="s">
        <v>77</v>
      </c>
      <c r="AY192" s="221" t="s">
        <v>136</v>
      </c>
    </row>
    <row r="193" spans="1:65" s="13" customFormat="1" ht="11.25">
      <c r="B193" s="200"/>
      <c r="C193" s="201"/>
      <c r="D193" s="202" t="s">
        <v>146</v>
      </c>
      <c r="E193" s="203" t="s">
        <v>1</v>
      </c>
      <c r="F193" s="204" t="s">
        <v>513</v>
      </c>
      <c r="G193" s="201"/>
      <c r="H193" s="205">
        <v>5.4450000000000003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146</v>
      </c>
      <c r="AU193" s="211" t="s">
        <v>88</v>
      </c>
      <c r="AV193" s="13" t="s">
        <v>88</v>
      </c>
      <c r="AW193" s="13" t="s">
        <v>33</v>
      </c>
      <c r="AX193" s="13" t="s">
        <v>85</v>
      </c>
      <c r="AY193" s="211" t="s">
        <v>136</v>
      </c>
    </row>
    <row r="194" spans="1:65" s="2" customFormat="1" ht="21.75" customHeight="1">
      <c r="A194" s="35"/>
      <c r="B194" s="36"/>
      <c r="C194" s="187" t="s">
        <v>278</v>
      </c>
      <c r="D194" s="187" t="s">
        <v>139</v>
      </c>
      <c r="E194" s="188" t="s">
        <v>569</v>
      </c>
      <c r="F194" s="189" t="s">
        <v>570</v>
      </c>
      <c r="G194" s="190" t="s">
        <v>168</v>
      </c>
      <c r="H194" s="191">
        <v>5.4450000000000003</v>
      </c>
      <c r="I194" s="192"/>
      <c r="J194" s="193">
        <f>ROUND(I194*H194,2)</f>
        <v>0</v>
      </c>
      <c r="K194" s="189" t="s">
        <v>143</v>
      </c>
      <c r="L194" s="40"/>
      <c r="M194" s="194" t="s">
        <v>1</v>
      </c>
      <c r="N194" s="195" t="s">
        <v>42</v>
      </c>
      <c r="O194" s="72"/>
      <c r="P194" s="196">
        <f>O194*H194</f>
        <v>0</v>
      </c>
      <c r="Q194" s="196">
        <v>0</v>
      </c>
      <c r="R194" s="196">
        <f>Q194*H194</f>
        <v>0</v>
      </c>
      <c r="S194" s="196">
        <v>0</v>
      </c>
      <c r="T194" s="19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8" t="s">
        <v>144</v>
      </c>
      <c r="AT194" s="198" t="s">
        <v>139</v>
      </c>
      <c r="AU194" s="198" t="s">
        <v>88</v>
      </c>
      <c r="AY194" s="18" t="s">
        <v>136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18" t="s">
        <v>85</v>
      </c>
      <c r="BK194" s="199">
        <f>ROUND(I194*H194,2)</f>
        <v>0</v>
      </c>
      <c r="BL194" s="18" t="s">
        <v>144</v>
      </c>
      <c r="BM194" s="198" t="s">
        <v>571</v>
      </c>
    </row>
    <row r="195" spans="1:65" s="14" customFormat="1" ht="11.25">
      <c r="B195" s="212"/>
      <c r="C195" s="213"/>
      <c r="D195" s="202" t="s">
        <v>146</v>
      </c>
      <c r="E195" s="214" t="s">
        <v>1</v>
      </c>
      <c r="F195" s="215" t="s">
        <v>504</v>
      </c>
      <c r="G195" s="213"/>
      <c r="H195" s="214" t="s">
        <v>1</v>
      </c>
      <c r="I195" s="216"/>
      <c r="J195" s="213"/>
      <c r="K195" s="213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146</v>
      </c>
      <c r="AU195" s="221" t="s">
        <v>88</v>
      </c>
      <c r="AV195" s="14" t="s">
        <v>85</v>
      </c>
      <c r="AW195" s="14" t="s">
        <v>33</v>
      </c>
      <c r="AX195" s="14" t="s">
        <v>77</v>
      </c>
      <c r="AY195" s="221" t="s">
        <v>136</v>
      </c>
    </row>
    <row r="196" spans="1:65" s="13" customFormat="1" ht="11.25">
      <c r="B196" s="200"/>
      <c r="C196" s="201"/>
      <c r="D196" s="202" t="s">
        <v>146</v>
      </c>
      <c r="E196" s="203" t="s">
        <v>1</v>
      </c>
      <c r="F196" s="204" t="s">
        <v>513</v>
      </c>
      <c r="G196" s="201"/>
      <c r="H196" s="205">
        <v>5.4450000000000003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146</v>
      </c>
      <c r="AU196" s="211" t="s">
        <v>88</v>
      </c>
      <c r="AV196" s="13" t="s">
        <v>88</v>
      </c>
      <c r="AW196" s="13" t="s">
        <v>33</v>
      </c>
      <c r="AX196" s="13" t="s">
        <v>85</v>
      </c>
      <c r="AY196" s="211" t="s">
        <v>136</v>
      </c>
    </row>
    <row r="197" spans="1:65" s="12" customFormat="1" ht="22.9" customHeight="1">
      <c r="B197" s="171"/>
      <c r="C197" s="172"/>
      <c r="D197" s="173" t="s">
        <v>76</v>
      </c>
      <c r="E197" s="185" t="s">
        <v>188</v>
      </c>
      <c r="F197" s="185" t="s">
        <v>189</v>
      </c>
      <c r="G197" s="172"/>
      <c r="H197" s="172"/>
      <c r="I197" s="175"/>
      <c r="J197" s="186">
        <f>BK197</f>
        <v>0</v>
      </c>
      <c r="K197" s="172"/>
      <c r="L197" s="177"/>
      <c r="M197" s="178"/>
      <c r="N197" s="179"/>
      <c r="O197" s="179"/>
      <c r="P197" s="180">
        <f>SUM(P198:P205)</f>
        <v>0</v>
      </c>
      <c r="Q197" s="179"/>
      <c r="R197" s="180">
        <f>SUM(R198:R205)</f>
        <v>8.0519999999999984E-3</v>
      </c>
      <c r="S197" s="179"/>
      <c r="T197" s="181">
        <f>SUM(T198:T205)</f>
        <v>1.1459999999999999</v>
      </c>
      <c r="AR197" s="182" t="s">
        <v>85</v>
      </c>
      <c r="AT197" s="183" t="s">
        <v>76</v>
      </c>
      <c r="AU197" s="183" t="s">
        <v>85</v>
      </c>
      <c r="AY197" s="182" t="s">
        <v>136</v>
      </c>
      <c r="BK197" s="184">
        <f>SUM(BK198:BK205)</f>
        <v>0</v>
      </c>
    </row>
    <row r="198" spans="1:65" s="2" customFormat="1" ht="33" customHeight="1">
      <c r="A198" s="35"/>
      <c r="B198" s="36"/>
      <c r="C198" s="187" t="s">
        <v>285</v>
      </c>
      <c r="D198" s="187" t="s">
        <v>139</v>
      </c>
      <c r="E198" s="188" t="s">
        <v>479</v>
      </c>
      <c r="F198" s="189" t="s">
        <v>480</v>
      </c>
      <c r="G198" s="190" t="s">
        <v>177</v>
      </c>
      <c r="H198" s="191">
        <v>13.2</v>
      </c>
      <c r="I198" s="192"/>
      <c r="J198" s="193">
        <f>ROUND(I198*H198,2)</f>
        <v>0</v>
      </c>
      <c r="K198" s="189" t="s">
        <v>143</v>
      </c>
      <c r="L198" s="40"/>
      <c r="M198" s="194" t="s">
        <v>1</v>
      </c>
      <c r="N198" s="195" t="s">
        <v>42</v>
      </c>
      <c r="O198" s="72"/>
      <c r="P198" s="196">
        <f>O198*H198</f>
        <v>0</v>
      </c>
      <c r="Q198" s="196">
        <v>6.0999999999999997E-4</v>
      </c>
      <c r="R198" s="196">
        <f>Q198*H198</f>
        <v>8.0519999999999984E-3</v>
      </c>
      <c r="S198" s="196">
        <v>0</v>
      </c>
      <c r="T198" s="19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8" t="s">
        <v>144</v>
      </c>
      <c r="AT198" s="198" t="s">
        <v>139</v>
      </c>
      <c r="AU198" s="198" t="s">
        <v>88</v>
      </c>
      <c r="AY198" s="18" t="s">
        <v>136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85</v>
      </c>
      <c r="BK198" s="199">
        <f>ROUND(I198*H198,2)</f>
        <v>0</v>
      </c>
      <c r="BL198" s="18" t="s">
        <v>144</v>
      </c>
      <c r="BM198" s="198" t="s">
        <v>572</v>
      </c>
    </row>
    <row r="199" spans="1:65" s="14" customFormat="1" ht="11.25">
      <c r="B199" s="212"/>
      <c r="C199" s="213"/>
      <c r="D199" s="202" t="s">
        <v>146</v>
      </c>
      <c r="E199" s="214" t="s">
        <v>1</v>
      </c>
      <c r="F199" s="215" t="s">
        <v>504</v>
      </c>
      <c r="G199" s="213"/>
      <c r="H199" s="214" t="s">
        <v>1</v>
      </c>
      <c r="I199" s="216"/>
      <c r="J199" s="213"/>
      <c r="K199" s="213"/>
      <c r="L199" s="217"/>
      <c r="M199" s="218"/>
      <c r="N199" s="219"/>
      <c r="O199" s="219"/>
      <c r="P199" s="219"/>
      <c r="Q199" s="219"/>
      <c r="R199" s="219"/>
      <c r="S199" s="219"/>
      <c r="T199" s="220"/>
      <c r="AT199" s="221" t="s">
        <v>146</v>
      </c>
      <c r="AU199" s="221" t="s">
        <v>88</v>
      </c>
      <c r="AV199" s="14" t="s">
        <v>85</v>
      </c>
      <c r="AW199" s="14" t="s">
        <v>33</v>
      </c>
      <c r="AX199" s="14" t="s">
        <v>77</v>
      </c>
      <c r="AY199" s="221" t="s">
        <v>136</v>
      </c>
    </row>
    <row r="200" spans="1:65" s="13" customFormat="1" ht="11.25">
      <c r="B200" s="200"/>
      <c r="C200" s="201"/>
      <c r="D200" s="202" t="s">
        <v>146</v>
      </c>
      <c r="E200" s="203" t="s">
        <v>1</v>
      </c>
      <c r="F200" s="204" t="s">
        <v>511</v>
      </c>
      <c r="G200" s="201"/>
      <c r="H200" s="205">
        <v>13.2</v>
      </c>
      <c r="I200" s="206"/>
      <c r="J200" s="201"/>
      <c r="K200" s="201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146</v>
      </c>
      <c r="AU200" s="211" t="s">
        <v>88</v>
      </c>
      <c r="AV200" s="13" t="s">
        <v>88</v>
      </c>
      <c r="AW200" s="13" t="s">
        <v>33</v>
      </c>
      <c r="AX200" s="13" t="s">
        <v>85</v>
      </c>
      <c r="AY200" s="211" t="s">
        <v>136</v>
      </c>
    </row>
    <row r="201" spans="1:65" s="2" customFormat="1" ht="16.5" customHeight="1">
      <c r="A201" s="35"/>
      <c r="B201" s="36"/>
      <c r="C201" s="187" t="s">
        <v>291</v>
      </c>
      <c r="D201" s="187" t="s">
        <v>139</v>
      </c>
      <c r="E201" s="188" t="s">
        <v>573</v>
      </c>
      <c r="F201" s="189" t="s">
        <v>574</v>
      </c>
      <c r="G201" s="190" t="s">
        <v>341</v>
      </c>
      <c r="H201" s="191">
        <v>0.36499999999999999</v>
      </c>
      <c r="I201" s="192"/>
      <c r="J201" s="193">
        <f>ROUND(I201*H201,2)</f>
        <v>0</v>
      </c>
      <c r="K201" s="189" t="s">
        <v>143</v>
      </c>
      <c r="L201" s="40"/>
      <c r="M201" s="194" t="s">
        <v>1</v>
      </c>
      <c r="N201" s="195" t="s">
        <v>42</v>
      </c>
      <c r="O201" s="72"/>
      <c r="P201" s="196">
        <f>O201*H201</f>
        <v>0</v>
      </c>
      <c r="Q201" s="196">
        <v>0</v>
      </c>
      <c r="R201" s="196">
        <f>Q201*H201</f>
        <v>0</v>
      </c>
      <c r="S201" s="196">
        <v>2</v>
      </c>
      <c r="T201" s="197">
        <f>S201*H201</f>
        <v>0.73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8" t="s">
        <v>144</v>
      </c>
      <c r="AT201" s="198" t="s">
        <v>139</v>
      </c>
      <c r="AU201" s="198" t="s">
        <v>88</v>
      </c>
      <c r="AY201" s="18" t="s">
        <v>136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8" t="s">
        <v>85</v>
      </c>
      <c r="BK201" s="199">
        <f>ROUND(I201*H201,2)</f>
        <v>0</v>
      </c>
      <c r="BL201" s="18" t="s">
        <v>144</v>
      </c>
      <c r="BM201" s="198" t="s">
        <v>575</v>
      </c>
    </row>
    <row r="202" spans="1:65" s="14" customFormat="1" ht="11.25">
      <c r="B202" s="212"/>
      <c r="C202" s="213"/>
      <c r="D202" s="202" t="s">
        <v>146</v>
      </c>
      <c r="E202" s="214" t="s">
        <v>1</v>
      </c>
      <c r="F202" s="215" t="s">
        <v>576</v>
      </c>
      <c r="G202" s="213"/>
      <c r="H202" s="214" t="s">
        <v>1</v>
      </c>
      <c r="I202" s="216"/>
      <c r="J202" s="213"/>
      <c r="K202" s="213"/>
      <c r="L202" s="217"/>
      <c r="M202" s="218"/>
      <c r="N202" s="219"/>
      <c r="O202" s="219"/>
      <c r="P202" s="219"/>
      <c r="Q202" s="219"/>
      <c r="R202" s="219"/>
      <c r="S202" s="219"/>
      <c r="T202" s="220"/>
      <c r="AT202" s="221" t="s">
        <v>146</v>
      </c>
      <c r="AU202" s="221" t="s">
        <v>88</v>
      </c>
      <c r="AV202" s="14" t="s">
        <v>85</v>
      </c>
      <c r="AW202" s="14" t="s">
        <v>33</v>
      </c>
      <c r="AX202" s="14" t="s">
        <v>77</v>
      </c>
      <c r="AY202" s="221" t="s">
        <v>136</v>
      </c>
    </row>
    <row r="203" spans="1:65" s="13" customFormat="1" ht="11.25">
      <c r="B203" s="200"/>
      <c r="C203" s="201"/>
      <c r="D203" s="202" t="s">
        <v>146</v>
      </c>
      <c r="E203" s="203" t="s">
        <v>1</v>
      </c>
      <c r="F203" s="204" t="s">
        <v>577</v>
      </c>
      <c r="G203" s="201"/>
      <c r="H203" s="205">
        <v>0.36499999999999999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146</v>
      </c>
      <c r="AU203" s="211" t="s">
        <v>88</v>
      </c>
      <c r="AV203" s="13" t="s">
        <v>88</v>
      </c>
      <c r="AW203" s="13" t="s">
        <v>33</v>
      </c>
      <c r="AX203" s="13" t="s">
        <v>85</v>
      </c>
      <c r="AY203" s="211" t="s">
        <v>136</v>
      </c>
    </row>
    <row r="204" spans="1:65" s="2" customFormat="1" ht="24">
      <c r="A204" s="35"/>
      <c r="B204" s="36"/>
      <c r="C204" s="187" t="s">
        <v>298</v>
      </c>
      <c r="D204" s="187" t="s">
        <v>139</v>
      </c>
      <c r="E204" s="188" t="s">
        <v>213</v>
      </c>
      <c r="F204" s="189" t="s">
        <v>214</v>
      </c>
      <c r="G204" s="190" t="s">
        <v>142</v>
      </c>
      <c r="H204" s="191">
        <v>2</v>
      </c>
      <c r="I204" s="192"/>
      <c r="J204" s="193">
        <f>ROUND(I204*H204,2)</f>
        <v>0</v>
      </c>
      <c r="K204" s="189" t="s">
        <v>143</v>
      </c>
      <c r="L204" s="40"/>
      <c r="M204" s="194" t="s">
        <v>1</v>
      </c>
      <c r="N204" s="195" t="s">
        <v>42</v>
      </c>
      <c r="O204" s="72"/>
      <c r="P204" s="196">
        <f>O204*H204</f>
        <v>0</v>
      </c>
      <c r="Q204" s="196">
        <v>0</v>
      </c>
      <c r="R204" s="196">
        <f>Q204*H204</f>
        <v>0</v>
      </c>
      <c r="S204" s="196">
        <v>8.0000000000000002E-3</v>
      </c>
      <c r="T204" s="197">
        <f>S204*H204</f>
        <v>1.6E-2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8" t="s">
        <v>144</v>
      </c>
      <c r="AT204" s="198" t="s">
        <v>139</v>
      </c>
      <c r="AU204" s="198" t="s">
        <v>88</v>
      </c>
      <c r="AY204" s="18" t="s">
        <v>136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8" t="s">
        <v>85</v>
      </c>
      <c r="BK204" s="199">
        <f>ROUND(I204*H204,2)</f>
        <v>0</v>
      </c>
      <c r="BL204" s="18" t="s">
        <v>144</v>
      </c>
      <c r="BM204" s="198" t="s">
        <v>215</v>
      </c>
    </row>
    <row r="205" spans="1:65" s="2" customFormat="1" ht="21.75" customHeight="1">
      <c r="A205" s="35"/>
      <c r="B205" s="36"/>
      <c r="C205" s="187" t="s">
        <v>304</v>
      </c>
      <c r="D205" s="187" t="s">
        <v>139</v>
      </c>
      <c r="E205" s="188" t="s">
        <v>578</v>
      </c>
      <c r="F205" s="189" t="s">
        <v>579</v>
      </c>
      <c r="G205" s="190" t="s">
        <v>142</v>
      </c>
      <c r="H205" s="191">
        <v>1</v>
      </c>
      <c r="I205" s="192"/>
      <c r="J205" s="193">
        <f>ROUND(I205*H205,2)</f>
        <v>0</v>
      </c>
      <c r="K205" s="189" t="s">
        <v>143</v>
      </c>
      <c r="L205" s="40"/>
      <c r="M205" s="194" t="s">
        <v>1</v>
      </c>
      <c r="N205" s="195" t="s">
        <v>42</v>
      </c>
      <c r="O205" s="72"/>
      <c r="P205" s="196">
        <f>O205*H205</f>
        <v>0</v>
      </c>
      <c r="Q205" s="196">
        <v>0</v>
      </c>
      <c r="R205" s="196">
        <f>Q205*H205</f>
        <v>0</v>
      </c>
      <c r="S205" s="196">
        <v>0.4</v>
      </c>
      <c r="T205" s="197">
        <f>S205*H205</f>
        <v>0.4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8" t="s">
        <v>144</v>
      </c>
      <c r="AT205" s="198" t="s">
        <v>139</v>
      </c>
      <c r="AU205" s="198" t="s">
        <v>88</v>
      </c>
      <c r="AY205" s="18" t="s">
        <v>136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8" t="s">
        <v>85</v>
      </c>
      <c r="BK205" s="199">
        <f>ROUND(I205*H205,2)</f>
        <v>0</v>
      </c>
      <c r="BL205" s="18" t="s">
        <v>144</v>
      </c>
      <c r="BM205" s="198" t="s">
        <v>580</v>
      </c>
    </row>
    <row r="206" spans="1:65" s="12" customFormat="1" ht="22.9" customHeight="1">
      <c r="B206" s="171"/>
      <c r="C206" s="172"/>
      <c r="D206" s="173" t="s">
        <v>76</v>
      </c>
      <c r="E206" s="185" t="s">
        <v>230</v>
      </c>
      <c r="F206" s="185" t="s">
        <v>231</v>
      </c>
      <c r="G206" s="172"/>
      <c r="H206" s="172"/>
      <c r="I206" s="175"/>
      <c r="J206" s="186">
        <f>BK206</f>
        <v>0</v>
      </c>
      <c r="K206" s="172"/>
      <c r="L206" s="177"/>
      <c r="M206" s="178"/>
      <c r="N206" s="179"/>
      <c r="O206" s="179"/>
      <c r="P206" s="180">
        <f>SUM(P207:P214)</f>
        <v>0</v>
      </c>
      <c r="Q206" s="179"/>
      <c r="R206" s="180">
        <f>SUM(R207:R214)</f>
        <v>0</v>
      </c>
      <c r="S206" s="179"/>
      <c r="T206" s="181">
        <f>SUM(T207:T214)</f>
        <v>0</v>
      </c>
      <c r="AR206" s="182" t="s">
        <v>85</v>
      </c>
      <c r="AT206" s="183" t="s">
        <v>76</v>
      </c>
      <c r="AU206" s="183" t="s">
        <v>85</v>
      </c>
      <c r="AY206" s="182" t="s">
        <v>136</v>
      </c>
      <c r="BK206" s="184">
        <f>SUM(BK207:BK214)</f>
        <v>0</v>
      </c>
    </row>
    <row r="207" spans="1:65" s="2" customFormat="1" ht="24">
      <c r="A207" s="35"/>
      <c r="B207" s="36"/>
      <c r="C207" s="187" t="s">
        <v>315</v>
      </c>
      <c r="D207" s="187" t="s">
        <v>139</v>
      </c>
      <c r="E207" s="188" t="s">
        <v>232</v>
      </c>
      <c r="F207" s="189" t="s">
        <v>233</v>
      </c>
      <c r="G207" s="190" t="s">
        <v>234</v>
      </c>
      <c r="H207" s="191">
        <v>1.1459999999999999</v>
      </c>
      <c r="I207" s="192"/>
      <c r="J207" s="193">
        <f>ROUND(I207*H207,2)</f>
        <v>0</v>
      </c>
      <c r="K207" s="189" t="s">
        <v>143</v>
      </c>
      <c r="L207" s="40"/>
      <c r="M207" s="194" t="s">
        <v>1</v>
      </c>
      <c r="N207" s="195" t="s">
        <v>42</v>
      </c>
      <c r="O207" s="72"/>
      <c r="P207" s="196">
        <f>O207*H207</f>
        <v>0</v>
      </c>
      <c r="Q207" s="196">
        <v>0</v>
      </c>
      <c r="R207" s="196">
        <f>Q207*H207</f>
        <v>0</v>
      </c>
      <c r="S207" s="196">
        <v>0</v>
      </c>
      <c r="T207" s="19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8" t="s">
        <v>144</v>
      </c>
      <c r="AT207" s="198" t="s">
        <v>139</v>
      </c>
      <c r="AU207" s="198" t="s">
        <v>88</v>
      </c>
      <c r="AY207" s="18" t="s">
        <v>136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8" t="s">
        <v>85</v>
      </c>
      <c r="BK207" s="199">
        <f>ROUND(I207*H207,2)</f>
        <v>0</v>
      </c>
      <c r="BL207" s="18" t="s">
        <v>144</v>
      </c>
      <c r="BM207" s="198" t="s">
        <v>235</v>
      </c>
    </row>
    <row r="208" spans="1:65" s="2" customFormat="1" ht="24">
      <c r="A208" s="35"/>
      <c r="B208" s="36"/>
      <c r="C208" s="187" t="s">
        <v>319</v>
      </c>
      <c r="D208" s="187" t="s">
        <v>139</v>
      </c>
      <c r="E208" s="188" t="s">
        <v>237</v>
      </c>
      <c r="F208" s="189" t="s">
        <v>238</v>
      </c>
      <c r="G208" s="190" t="s">
        <v>234</v>
      </c>
      <c r="H208" s="191">
        <v>1.1459999999999999</v>
      </c>
      <c r="I208" s="192"/>
      <c r="J208" s="193">
        <f>ROUND(I208*H208,2)</f>
        <v>0</v>
      </c>
      <c r="K208" s="189" t="s">
        <v>143</v>
      </c>
      <c r="L208" s="40"/>
      <c r="M208" s="194" t="s">
        <v>1</v>
      </c>
      <c r="N208" s="195" t="s">
        <v>42</v>
      </c>
      <c r="O208" s="72"/>
      <c r="P208" s="196">
        <f>O208*H208</f>
        <v>0</v>
      </c>
      <c r="Q208" s="196">
        <v>0</v>
      </c>
      <c r="R208" s="196">
        <f>Q208*H208</f>
        <v>0</v>
      </c>
      <c r="S208" s="196">
        <v>0</v>
      </c>
      <c r="T208" s="19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8" t="s">
        <v>144</v>
      </c>
      <c r="AT208" s="198" t="s">
        <v>139</v>
      </c>
      <c r="AU208" s="198" t="s">
        <v>88</v>
      </c>
      <c r="AY208" s="18" t="s">
        <v>136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8" t="s">
        <v>85</v>
      </c>
      <c r="BK208" s="199">
        <f>ROUND(I208*H208,2)</f>
        <v>0</v>
      </c>
      <c r="BL208" s="18" t="s">
        <v>144</v>
      </c>
      <c r="BM208" s="198" t="s">
        <v>239</v>
      </c>
    </row>
    <row r="209" spans="1:65" s="2" customFormat="1" ht="24">
      <c r="A209" s="35"/>
      <c r="B209" s="36"/>
      <c r="C209" s="187" t="s">
        <v>323</v>
      </c>
      <c r="D209" s="187" t="s">
        <v>139</v>
      </c>
      <c r="E209" s="188" t="s">
        <v>241</v>
      </c>
      <c r="F209" s="189" t="s">
        <v>242</v>
      </c>
      <c r="G209" s="190" t="s">
        <v>234</v>
      </c>
      <c r="H209" s="191">
        <v>5.73</v>
      </c>
      <c r="I209" s="192"/>
      <c r="J209" s="193">
        <f>ROUND(I209*H209,2)</f>
        <v>0</v>
      </c>
      <c r="K209" s="189" t="s">
        <v>143</v>
      </c>
      <c r="L209" s="40"/>
      <c r="M209" s="194" t="s">
        <v>1</v>
      </c>
      <c r="N209" s="195" t="s">
        <v>42</v>
      </c>
      <c r="O209" s="72"/>
      <c r="P209" s="196">
        <f>O209*H209</f>
        <v>0</v>
      </c>
      <c r="Q209" s="196">
        <v>0</v>
      </c>
      <c r="R209" s="196">
        <f>Q209*H209</f>
        <v>0</v>
      </c>
      <c r="S209" s="196">
        <v>0</v>
      </c>
      <c r="T209" s="19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8" t="s">
        <v>144</v>
      </c>
      <c r="AT209" s="198" t="s">
        <v>139</v>
      </c>
      <c r="AU209" s="198" t="s">
        <v>88</v>
      </c>
      <c r="AY209" s="18" t="s">
        <v>136</v>
      </c>
      <c r="BE209" s="199">
        <f>IF(N209="základní",J209,0)</f>
        <v>0</v>
      </c>
      <c r="BF209" s="199">
        <f>IF(N209="snížená",J209,0)</f>
        <v>0</v>
      </c>
      <c r="BG209" s="199">
        <f>IF(N209="zákl. přenesená",J209,0)</f>
        <v>0</v>
      </c>
      <c r="BH209" s="199">
        <f>IF(N209="sníž. přenesená",J209,0)</f>
        <v>0</v>
      </c>
      <c r="BI209" s="199">
        <f>IF(N209="nulová",J209,0)</f>
        <v>0</v>
      </c>
      <c r="BJ209" s="18" t="s">
        <v>85</v>
      </c>
      <c r="BK209" s="199">
        <f>ROUND(I209*H209,2)</f>
        <v>0</v>
      </c>
      <c r="BL209" s="18" t="s">
        <v>144</v>
      </c>
      <c r="BM209" s="198" t="s">
        <v>243</v>
      </c>
    </row>
    <row r="210" spans="1:65" s="13" customFormat="1" ht="11.25">
      <c r="B210" s="200"/>
      <c r="C210" s="201"/>
      <c r="D210" s="202" t="s">
        <v>146</v>
      </c>
      <c r="E210" s="201"/>
      <c r="F210" s="204" t="s">
        <v>581</v>
      </c>
      <c r="G210" s="201"/>
      <c r="H210" s="205">
        <v>5.73</v>
      </c>
      <c r="I210" s="206"/>
      <c r="J210" s="201"/>
      <c r="K210" s="201"/>
      <c r="L210" s="207"/>
      <c r="M210" s="208"/>
      <c r="N210" s="209"/>
      <c r="O210" s="209"/>
      <c r="P210" s="209"/>
      <c r="Q210" s="209"/>
      <c r="R210" s="209"/>
      <c r="S210" s="209"/>
      <c r="T210" s="210"/>
      <c r="AT210" s="211" t="s">
        <v>146</v>
      </c>
      <c r="AU210" s="211" t="s">
        <v>88</v>
      </c>
      <c r="AV210" s="13" t="s">
        <v>88</v>
      </c>
      <c r="AW210" s="13" t="s">
        <v>4</v>
      </c>
      <c r="AX210" s="13" t="s">
        <v>85</v>
      </c>
      <c r="AY210" s="211" t="s">
        <v>136</v>
      </c>
    </row>
    <row r="211" spans="1:65" s="2" customFormat="1" ht="33" customHeight="1">
      <c r="A211" s="35"/>
      <c r="B211" s="36"/>
      <c r="C211" s="187" t="s">
        <v>468</v>
      </c>
      <c r="D211" s="187" t="s">
        <v>139</v>
      </c>
      <c r="E211" s="188" t="s">
        <v>582</v>
      </c>
      <c r="F211" s="189" t="s">
        <v>583</v>
      </c>
      <c r="G211" s="190" t="s">
        <v>234</v>
      </c>
      <c r="H211" s="191">
        <v>0.73</v>
      </c>
      <c r="I211" s="192"/>
      <c r="J211" s="193">
        <f>ROUND(I211*H211,2)</f>
        <v>0</v>
      </c>
      <c r="K211" s="189" t="s">
        <v>143</v>
      </c>
      <c r="L211" s="40"/>
      <c r="M211" s="194" t="s">
        <v>1</v>
      </c>
      <c r="N211" s="195" t="s">
        <v>42</v>
      </c>
      <c r="O211" s="72"/>
      <c r="P211" s="196">
        <f>O211*H211</f>
        <v>0</v>
      </c>
      <c r="Q211" s="196">
        <v>0</v>
      </c>
      <c r="R211" s="196">
        <f>Q211*H211</f>
        <v>0</v>
      </c>
      <c r="S211" s="196">
        <v>0</v>
      </c>
      <c r="T211" s="19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8" t="s">
        <v>144</v>
      </c>
      <c r="AT211" s="198" t="s">
        <v>139</v>
      </c>
      <c r="AU211" s="198" t="s">
        <v>88</v>
      </c>
      <c r="AY211" s="18" t="s">
        <v>136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8" t="s">
        <v>85</v>
      </c>
      <c r="BK211" s="199">
        <f>ROUND(I211*H211,2)</f>
        <v>0</v>
      </c>
      <c r="BL211" s="18" t="s">
        <v>144</v>
      </c>
      <c r="BM211" s="198" t="s">
        <v>584</v>
      </c>
    </row>
    <row r="212" spans="1:65" s="13" customFormat="1" ht="11.25">
      <c r="B212" s="200"/>
      <c r="C212" s="201"/>
      <c r="D212" s="202" t="s">
        <v>146</v>
      </c>
      <c r="E212" s="203" t="s">
        <v>1</v>
      </c>
      <c r="F212" s="204" t="s">
        <v>585</v>
      </c>
      <c r="G212" s="201"/>
      <c r="H212" s="205">
        <v>0.73</v>
      </c>
      <c r="I212" s="206"/>
      <c r="J212" s="201"/>
      <c r="K212" s="201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146</v>
      </c>
      <c r="AU212" s="211" t="s">
        <v>88</v>
      </c>
      <c r="AV212" s="13" t="s">
        <v>88</v>
      </c>
      <c r="AW212" s="13" t="s">
        <v>33</v>
      </c>
      <c r="AX212" s="13" t="s">
        <v>85</v>
      </c>
      <c r="AY212" s="211" t="s">
        <v>136</v>
      </c>
    </row>
    <row r="213" spans="1:65" s="2" customFormat="1" ht="33" customHeight="1">
      <c r="A213" s="35"/>
      <c r="B213" s="36"/>
      <c r="C213" s="187" t="s">
        <v>294</v>
      </c>
      <c r="D213" s="187" t="s">
        <v>139</v>
      </c>
      <c r="E213" s="188" t="s">
        <v>246</v>
      </c>
      <c r="F213" s="189" t="s">
        <v>247</v>
      </c>
      <c r="G213" s="190" t="s">
        <v>234</v>
      </c>
      <c r="H213" s="191">
        <v>0.41599999999999998</v>
      </c>
      <c r="I213" s="192"/>
      <c r="J213" s="193">
        <f>ROUND(I213*H213,2)</f>
        <v>0</v>
      </c>
      <c r="K213" s="189" t="s">
        <v>143</v>
      </c>
      <c r="L213" s="40"/>
      <c r="M213" s="194" t="s">
        <v>1</v>
      </c>
      <c r="N213" s="195" t="s">
        <v>42</v>
      </c>
      <c r="O213" s="72"/>
      <c r="P213" s="196">
        <f>O213*H213</f>
        <v>0</v>
      </c>
      <c r="Q213" s="196">
        <v>0</v>
      </c>
      <c r="R213" s="196">
        <f>Q213*H213</f>
        <v>0</v>
      </c>
      <c r="S213" s="196">
        <v>0</v>
      </c>
      <c r="T213" s="19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8" t="s">
        <v>144</v>
      </c>
      <c r="AT213" s="198" t="s">
        <v>139</v>
      </c>
      <c r="AU213" s="198" t="s">
        <v>88</v>
      </c>
      <c r="AY213" s="18" t="s">
        <v>136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18" t="s">
        <v>85</v>
      </c>
      <c r="BK213" s="199">
        <f>ROUND(I213*H213,2)</f>
        <v>0</v>
      </c>
      <c r="BL213" s="18" t="s">
        <v>144</v>
      </c>
      <c r="BM213" s="198" t="s">
        <v>248</v>
      </c>
    </row>
    <row r="214" spans="1:65" s="13" customFormat="1" ht="11.25">
      <c r="B214" s="200"/>
      <c r="C214" s="201"/>
      <c r="D214" s="202" t="s">
        <v>146</v>
      </c>
      <c r="E214" s="203" t="s">
        <v>1</v>
      </c>
      <c r="F214" s="204" t="s">
        <v>586</v>
      </c>
      <c r="G214" s="201"/>
      <c r="H214" s="205">
        <v>0.41599999999999998</v>
      </c>
      <c r="I214" s="206"/>
      <c r="J214" s="201"/>
      <c r="K214" s="201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146</v>
      </c>
      <c r="AU214" s="211" t="s">
        <v>88</v>
      </c>
      <c r="AV214" s="13" t="s">
        <v>88</v>
      </c>
      <c r="AW214" s="13" t="s">
        <v>33</v>
      </c>
      <c r="AX214" s="13" t="s">
        <v>85</v>
      </c>
      <c r="AY214" s="211" t="s">
        <v>136</v>
      </c>
    </row>
    <row r="215" spans="1:65" s="12" customFormat="1" ht="22.9" customHeight="1">
      <c r="B215" s="171"/>
      <c r="C215" s="172"/>
      <c r="D215" s="173" t="s">
        <v>76</v>
      </c>
      <c r="E215" s="185" t="s">
        <v>249</v>
      </c>
      <c r="F215" s="185" t="s">
        <v>250</v>
      </c>
      <c r="G215" s="172"/>
      <c r="H215" s="172"/>
      <c r="I215" s="175"/>
      <c r="J215" s="186">
        <f>BK215</f>
        <v>0</v>
      </c>
      <c r="K215" s="172"/>
      <c r="L215" s="177"/>
      <c r="M215" s="178"/>
      <c r="N215" s="179"/>
      <c r="O215" s="179"/>
      <c r="P215" s="180">
        <f>P216</f>
        <v>0</v>
      </c>
      <c r="Q215" s="179"/>
      <c r="R215" s="180">
        <f>R216</f>
        <v>0</v>
      </c>
      <c r="S215" s="179"/>
      <c r="T215" s="181">
        <f>T216</f>
        <v>0</v>
      </c>
      <c r="AR215" s="182" t="s">
        <v>85</v>
      </c>
      <c r="AT215" s="183" t="s">
        <v>76</v>
      </c>
      <c r="AU215" s="183" t="s">
        <v>85</v>
      </c>
      <c r="AY215" s="182" t="s">
        <v>136</v>
      </c>
      <c r="BK215" s="184">
        <f>BK216</f>
        <v>0</v>
      </c>
    </row>
    <row r="216" spans="1:65" s="2" customFormat="1" ht="24">
      <c r="A216" s="35"/>
      <c r="B216" s="36"/>
      <c r="C216" s="187" t="s">
        <v>478</v>
      </c>
      <c r="D216" s="187" t="s">
        <v>139</v>
      </c>
      <c r="E216" s="188" t="s">
        <v>252</v>
      </c>
      <c r="F216" s="189" t="s">
        <v>253</v>
      </c>
      <c r="G216" s="190" t="s">
        <v>234</v>
      </c>
      <c r="H216" s="191">
        <v>5.3490000000000002</v>
      </c>
      <c r="I216" s="192"/>
      <c r="J216" s="193">
        <f>ROUND(I216*H216,2)</f>
        <v>0</v>
      </c>
      <c r="K216" s="189" t="s">
        <v>143</v>
      </c>
      <c r="L216" s="40"/>
      <c r="M216" s="254" t="s">
        <v>1</v>
      </c>
      <c r="N216" s="255" t="s">
        <v>42</v>
      </c>
      <c r="O216" s="256"/>
      <c r="P216" s="257">
        <f>O216*H216</f>
        <v>0</v>
      </c>
      <c r="Q216" s="257">
        <v>0</v>
      </c>
      <c r="R216" s="257">
        <f>Q216*H216</f>
        <v>0</v>
      </c>
      <c r="S216" s="257">
        <v>0</v>
      </c>
      <c r="T216" s="258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8" t="s">
        <v>144</v>
      </c>
      <c r="AT216" s="198" t="s">
        <v>139</v>
      </c>
      <c r="AU216" s="198" t="s">
        <v>88</v>
      </c>
      <c r="AY216" s="18" t="s">
        <v>136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18" t="s">
        <v>85</v>
      </c>
      <c r="BK216" s="199">
        <f>ROUND(I216*H216,2)</f>
        <v>0</v>
      </c>
      <c r="BL216" s="18" t="s">
        <v>144</v>
      </c>
      <c r="BM216" s="198" t="s">
        <v>254</v>
      </c>
    </row>
    <row r="217" spans="1:65" s="2" customFormat="1" ht="6.95" customHeight="1">
      <c r="A217" s="35"/>
      <c r="B217" s="55"/>
      <c r="C217" s="56"/>
      <c r="D217" s="56"/>
      <c r="E217" s="56"/>
      <c r="F217" s="56"/>
      <c r="G217" s="56"/>
      <c r="H217" s="56"/>
      <c r="I217" s="56"/>
      <c r="J217" s="56"/>
      <c r="K217" s="56"/>
      <c r="L217" s="40"/>
      <c r="M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</row>
  </sheetData>
  <sheetProtection algorithmName="SHA-512" hashValue="IHSwXbpQxVqqykNoTVXph3uHGExZxc3ER1VectR8NiXFWLxC3kC0OaA07hdm72BGhNssA8oQD2Aeox1vOHdUig==" saltValue="t9c7mGSZlxE7aZMJbR07s1ZYV/SDp1BZpEGFnVupax1Ze2+r6DLojOfdwKMXaCzsJtDesB7YbZyAfFimbuNl/g==" spinCount="100000" sheet="1" objects="1" scenarios="1" formatColumns="0" formatRows="0" autoFilter="0"/>
  <autoFilter ref="C124:K216" xr:uid="{00000000-0009-0000-0000-000003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76" fitToHeight="100" orientation="portrait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4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97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88</v>
      </c>
    </row>
    <row r="4" spans="1:46" s="1" customFormat="1" ht="24.95" customHeight="1">
      <c r="B4" s="21"/>
      <c r="D4" s="111" t="s">
        <v>103</v>
      </c>
      <c r="L4" s="21"/>
      <c r="M4" s="112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3" t="s">
        <v>16</v>
      </c>
      <c r="L6" s="21"/>
    </row>
    <row r="7" spans="1:46" s="1" customFormat="1" ht="16.5" customHeight="1">
      <c r="B7" s="21"/>
      <c r="E7" s="300" t="str">
        <f>'Rekapitulace stavby'!K6</f>
        <v>Oprava oplocení Sběrného dvora v Mořkově</v>
      </c>
      <c r="F7" s="301"/>
      <c r="G7" s="301"/>
      <c r="H7" s="301"/>
      <c r="L7" s="21"/>
    </row>
    <row r="8" spans="1:46" s="2" customFormat="1" ht="12" customHeight="1">
      <c r="A8" s="35"/>
      <c r="B8" s="40"/>
      <c r="C8" s="35"/>
      <c r="D8" s="113" t="s">
        <v>104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30" customHeight="1">
      <c r="A9" s="35"/>
      <c r="B9" s="40"/>
      <c r="C9" s="35"/>
      <c r="D9" s="35"/>
      <c r="E9" s="302" t="s">
        <v>587</v>
      </c>
      <c r="F9" s="303"/>
      <c r="G9" s="303"/>
      <c r="H9" s="30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3" t="s">
        <v>18</v>
      </c>
      <c r="E11" s="35"/>
      <c r="F11" s="114" t="s">
        <v>98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17. 3. 2021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4" t="str">
        <f>'Rekapitulace stavby'!E14</f>
        <v>Vyplň údaj</v>
      </c>
      <c r="F18" s="305"/>
      <c r="G18" s="305"/>
      <c r="H18" s="305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31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32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34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35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36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6" t="s">
        <v>1</v>
      </c>
      <c r="F27" s="306"/>
      <c r="G27" s="306"/>
      <c r="H27" s="30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37</v>
      </c>
      <c r="E30" s="35"/>
      <c r="F30" s="35"/>
      <c r="G30" s="35"/>
      <c r="H30" s="35"/>
      <c r="I30" s="35"/>
      <c r="J30" s="121">
        <f>ROUND(J124,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39</v>
      </c>
      <c r="G32" s="35"/>
      <c r="H32" s="35"/>
      <c r="I32" s="122" t="s">
        <v>38</v>
      </c>
      <c r="J32" s="122" t="s">
        <v>40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41</v>
      </c>
      <c r="E33" s="113" t="s">
        <v>42</v>
      </c>
      <c r="F33" s="124">
        <f>ROUND((SUM(BE124:BE243)),  2)</f>
        <v>0</v>
      </c>
      <c r="G33" s="35"/>
      <c r="H33" s="35"/>
      <c r="I33" s="125">
        <v>0.21</v>
      </c>
      <c r="J33" s="124">
        <f>ROUND(((SUM(BE124:BE243))*I33),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43</v>
      </c>
      <c r="F34" s="124">
        <f>ROUND((SUM(BF124:BF243)),  2)</f>
        <v>0</v>
      </c>
      <c r="G34" s="35"/>
      <c r="H34" s="35"/>
      <c r="I34" s="125">
        <v>0.15</v>
      </c>
      <c r="J34" s="124">
        <f>ROUND(((SUM(BF124:BF243))*I34),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3" t="s">
        <v>44</v>
      </c>
      <c r="F35" s="124">
        <f>ROUND((SUM(BG124:BG243)),  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3" t="s">
        <v>45</v>
      </c>
      <c r="F36" s="124">
        <f>ROUND((SUM(BH124:BH243)),  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3" t="s">
        <v>46</v>
      </c>
      <c r="F37" s="124">
        <f>ROUND((SUM(BI124:BI243)),  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47</v>
      </c>
      <c r="E39" s="128"/>
      <c r="F39" s="128"/>
      <c r="G39" s="129" t="s">
        <v>48</v>
      </c>
      <c r="H39" s="130" t="s">
        <v>49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3" t="s">
        <v>50</v>
      </c>
      <c r="E50" s="134"/>
      <c r="F50" s="134"/>
      <c r="G50" s="133" t="s">
        <v>51</v>
      </c>
      <c r="H50" s="134"/>
      <c r="I50" s="134"/>
      <c r="J50" s="134"/>
      <c r="K50" s="134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35" t="s">
        <v>52</v>
      </c>
      <c r="E61" s="136"/>
      <c r="F61" s="137" t="s">
        <v>53</v>
      </c>
      <c r="G61" s="135" t="s">
        <v>52</v>
      </c>
      <c r="H61" s="136"/>
      <c r="I61" s="136"/>
      <c r="J61" s="138" t="s">
        <v>53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3" t="s">
        <v>54</v>
      </c>
      <c r="E65" s="139"/>
      <c r="F65" s="139"/>
      <c r="G65" s="133" t="s">
        <v>55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35" t="s">
        <v>52</v>
      </c>
      <c r="E76" s="136"/>
      <c r="F76" s="137" t="s">
        <v>53</v>
      </c>
      <c r="G76" s="135" t="s">
        <v>52</v>
      </c>
      <c r="H76" s="136"/>
      <c r="I76" s="136"/>
      <c r="J76" s="138" t="s">
        <v>53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106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07" t="str">
        <f>E7</f>
        <v>Oprava oplocení Sběrného dvora v Mořkově</v>
      </c>
      <c r="F85" s="308"/>
      <c r="G85" s="308"/>
      <c r="H85" s="30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104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30" customHeight="1">
      <c r="A87" s="35"/>
      <c r="B87" s="36"/>
      <c r="C87" s="37"/>
      <c r="D87" s="37"/>
      <c r="E87" s="259" t="str">
        <f>E9</f>
        <v>1704 - D.1.1 - Architekt.-stavební řešení _ Odbourání konstrukce rampy</v>
      </c>
      <c r="F87" s="309"/>
      <c r="G87" s="309"/>
      <c r="H87" s="30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Mořkov</v>
      </c>
      <c r="G89" s="37"/>
      <c r="H89" s="37"/>
      <c r="I89" s="30" t="s">
        <v>22</v>
      </c>
      <c r="J89" s="67" t="str">
        <f>IF(J12="","",J12)</f>
        <v>17. 3. 2021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25.7" customHeight="1">
      <c r="A91" s="35"/>
      <c r="B91" s="36"/>
      <c r="C91" s="30" t="s">
        <v>24</v>
      </c>
      <c r="D91" s="37"/>
      <c r="E91" s="37"/>
      <c r="F91" s="28" t="str">
        <f>E15</f>
        <v>Obec Mořkov, Horní 10, 742 72</v>
      </c>
      <c r="G91" s="37"/>
      <c r="H91" s="37"/>
      <c r="I91" s="30" t="s">
        <v>30</v>
      </c>
      <c r="J91" s="33" t="str">
        <f>E21</f>
        <v>PROJEKT STUDIO- Ing.Pavel KRÁTKÝ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34</v>
      </c>
      <c r="J92" s="33" t="str">
        <f>E24</f>
        <v>Hořák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4" t="s">
        <v>107</v>
      </c>
      <c r="D94" s="145"/>
      <c r="E94" s="145"/>
      <c r="F94" s="145"/>
      <c r="G94" s="145"/>
      <c r="H94" s="145"/>
      <c r="I94" s="145"/>
      <c r="J94" s="146" t="s">
        <v>108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109</v>
      </c>
      <c r="D96" s="37"/>
      <c r="E96" s="37"/>
      <c r="F96" s="37"/>
      <c r="G96" s="37"/>
      <c r="H96" s="37"/>
      <c r="I96" s="37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110</v>
      </c>
    </row>
    <row r="97" spans="1:31" s="9" customFormat="1" ht="24.95" customHeight="1">
      <c r="B97" s="148"/>
      <c r="C97" s="149"/>
      <c r="D97" s="150" t="s">
        <v>111</v>
      </c>
      <c r="E97" s="151"/>
      <c r="F97" s="151"/>
      <c r="G97" s="151"/>
      <c r="H97" s="151"/>
      <c r="I97" s="151"/>
      <c r="J97" s="152">
        <f>J125</f>
        <v>0</v>
      </c>
      <c r="K97" s="149"/>
      <c r="L97" s="153"/>
    </row>
    <row r="98" spans="1:31" s="10" customFormat="1" ht="19.899999999999999" customHeight="1">
      <c r="B98" s="154"/>
      <c r="C98" s="155"/>
      <c r="D98" s="156" t="s">
        <v>328</v>
      </c>
      <c r="E98" s="157"/>
      <c r="F98" s="157"/>
      <c r="G98" s="157"/>
      <c r="H98" s="157"/>
      <c r="I98" s="157"/>
      <c r="J98" s="158">
        <f>J126</f>
        <v>0</v>
      </c>
      <c r="K98" s="155"/>
      <c r="L98" s="159"/>
    </row>
    <row r="99" spans="1:31" s="10" customFormat="1" ht="19.899999999999999" customHeight="1">
      <c r="B99" s="154"/>
      <c r="C99" s="155"/>
      <c r="D99" s="156" t="s">
        <v>329</v>
      </c>
      <c r="E99" s="157"/>
      <c r="F99" s="157"/>
      <c r="G99" s="157"/>
      <c r="H99" s="157"/>
      <c r="I99" s="157"/>
      <c r="J99" s="158">
        <f>J150</f>
        <v>0</v>
      </c>
      <c r="K99" s="155"/>
      <c r="L99" s="159"/>
    </row>
    <row r="100" spans="1:31" s="10" customFormat="1" ht="19.899999999999999" customHeight="1">
      <c r="B100" s="154"/>
      <c r="C100" s="155"/>
      <c r="D100" s="156" t="s">
        <v>112</v>
      </c>
      <c r="E100" s="157"/>
      <c r="F100" s="157"/>
      <c r="G100" s="157"/>
      <c r="H100" s="157"/>
      <c r="I100" s="157"/>
      <c r="J100" s="158">
        <f>J172</f>
        <v>0</v>
      </c>
      <c r="K100" s="155"/>
      <c r="L100" s="159"/>
    </row>
    <row r="101" spans="1:31" s="10" customFormat="1" ht="19.899999999999999" customHeight="1">
      <c r="B101" s="154"/>
      <c r="C101" s="155"/>
      <c r="D101" s="156" t="s">
        <v>501</v>
      </c>
      <c r="E101" s="157"/>
      <c r="F101" s="157"/>
      <c r="G101" s="157"/>
      <c r="H101" s="157"/>
      <c r="I101" s="157"/>
      <c r="J101" s="158">
        <f>J195</f>
        <v>0</v>
      </c>
      <c r="K101" s="155"/>
      <c r="L101" s="159"/>
    </row>
    <row r="102" spans="1:31" s="10" customFormat="1" ht="19.899999999999999" customHeight="1">
      <c r="B102" s="154"/>
      <c r="C102" s="155"/>
      <c r="D102" s="156" t="s">
        <v>113</v>
      </c>
      <c r="E102" s="157"/>
      <c r="F102" s="157"/>
      <c r="G102" s="157"/>
      <c r="H102" s="157"/>
      <c r="I102" s="157"/>
      <c r="J102" s="158">
        <f>J210</f>
        <v>0</v>
      </c>
      <c r="K102" s="155"/>
      <c r="L102" s="159"/>
    </row>
    <row r="103" spans="1:31" s="10" customFormat="1" ht="19.899999999999999" customHeight="1">
      <c r="B103" s="154"/>
      <c r="C103" s="155"/>
      <c r="D103" s="156" t="s">
        <v>114</v>
      </c>
      <c r="E103" s="157"/>
      <c r="F103" s="157"/>
      <c r="G103" s="157"/>
      <c r="H103" s="157"/>
      <c r="I103" s="157"/>
      <c r="J103" s="158">
        <f>J236</f>
        <v>0</v>
      </c>
      <c r="K103" s="155"/>
      <c r="L103" s="159"/>
    </row>
    <row r="104" spans="1:31" s="10" customFormat="1" ht="19.899999999999999" customHeight="1">
      <c r="B104" s="154"/>
      <c r="C104" s="155"/>
      <c r="D104" s="156" t="s">
        <v>115</v>
      </c>
      <c r="E104" s="157"/>
      <c r="F104" s="157"/>
      <c r="G104" s="157"/>
      <c r="H104" s="157"/>
      <c r="I104" s="157"/>
      <c r="J104" s="158">
        <f>J242</f>
        <v>0</v>
      </c>
      <c r="K104" s="155"/>
      <c r="L104" s="159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4" t="s">
        <v>121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07" t="str">
        <f>E7</f>
        <v>Oprava oplocení Sběrného dvora v Mořkově</v>
      </c>
      <c r="F114" s="308"/>
      <c r="G114" s="308"/>
      <c r="H114" s="308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104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30" customHeight="1">
      <c r="A116" s="35"/>
      <c r="B116" s="36"/>
      <c r="C116" s="37"/>
      <c r="D116" s="37"/>
      <c r="E116" s="259" t="str">
        <f>E9</f>
        <v>1704 - D.1.1 - Architekt.-stavební řešení _ Odbourání konstrukce rampy</v>
      </c>
      <c r="F116" s="309"/>
      <c r="G116" s="309"/>
      <c r="H116" s="309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>
      <c r="A118" s="35"/>
      <c r="B118" s="36"/>
      <c r="C118" s="30" t="s">
        <v>20</v>
      </c>
      <c r="D118" s="37"/>
      <c r="E118" s="37"/>
      <c r="F118" s="28" t="str">
        <f>F12</f>
        <v>Mořkov</v>
      </c>
      <c r="G118" s="37"/>
      <c r="H118" s="37"/>
      <c r="I118" s="30" t="s">
        <v>22</v>
      </c>
      <c r="J118" s="67" t="str">
        <f>IF(J12="","",J12)</f>
        <v>17. 3. 2021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25.7" customHeight="1">
      <c r="A120" s="35"/>
      <c r="B120" s="36"/>
      <c r="C120" s="30" t="s">
        <v>24</v>
      </c>
      <c r="D120" s="37"/>
      <c r="E120" s="37"/>
      <c r="F120" s="28" t="str">
        <f>E15</f>
        <v>Obec Mořkov, Horní 10, 742 72</v>
      </c>
      <c r="G120" s="37"/>
      <c r="H120" s="37"/>
      <c r="I120" s="30" t="s">
        <v>30</v>
      </c>
      <c r="J120" s="33" t="str">
        <f>E21</f>
        <v>PROJEKT STUDIO- Ing.Pavel KRÁTKÝ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2" customHeight="1">
      <c r="A121" s="35"/>
      <c r="B121" s="36"/>
      <c r="C121" s="30" t="s">
        <v>28</v>
      </c>
      <c r="D121" s="37"/>
      <c r="E121" s="37"/>
      <c r="F121" s="28" t="str">
        <f>IF(E18="","",E18)</f>
        <v>Vyplň údaj</v>
      </c>
      <c r="G121" s="37"/>
      <c r="H121" s="37"/>
      <c r="I121" s="30" t="s">
        <v>34</v>
      </c>
      <c r="J121" s="33" t="str">
        <f>E24</f>
        <v>Hořák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29.25" customHeight="1">
      <c r="A123" s="160"/>
      <c r="B123" s="161"/>
      <c r="C123" s="162" t="s">
        <v>122</v>
      </c>
      <c r="D123" s="163" t="s">
        <v>62</v>
      </c>
      <c r="E123" s="163" t="s">
        <v>58</v>
      </c>
      <c r="F123" s="163" t="s">
        <v>59</v>
      </c>
      <c r="G123" s="163" t="s">
        <v>123</v>
      </c>
      <c r="H123" s="163" t="s">
        <v>124</v>
      </c>
      <c r="I123" s="163" t="s">
        <v>125</v>
      </c>
      <c r="J123" s="163" t="s">
        <v>108</v>
      </c>
      <c r="K123" s="164" t="s">
        <v>126</v>
      </c>
      <c r="L123" s="165"/>
      <c r="M123" s="76" t="s">
        <v>1</v>
      </c>
      <c r="N123" s="77" t="s">
        <v>41</v>
      </c>
      <c r="O123" s="77" t="s">
        <v>127</v>
      </c>
      <c r="P123" s="77" t="s">
        <v>128</v>
      </c>
      <c r="Q123" s="77" t="s">
        <v>129</v>
      </c>
      <c r="R123" s="77" t="s">
        <v>130</v>
      </c>
      <c r="S123" s="77" t="s">
        <v>131</v>
      </c>
      <c r="T123" s="78" t="s">
        <v>132</v>
      </c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</row>
    <row r="124" spans="1:65" s="2" customFormat="1" ht="22.9" customHeight="1">
      <c r="A124" s="35"/>
      <c r="B124" s="36"/>
      <c r="C124" s="83" t="s">
        <v>133</v>
      </c>
      <c r="D124" s="37"/>
      <c r="E124" s="37"/>
      <c r="F124" s="37"/>
      <c r="G124" s="37"/>
      <c r="H124" s="37"/>
      <c r="I124" s="37"/>
      <c r="J124" s="166">
        <f>BK124</f>
        <v>0</v>
      </c>
      <c r="K124" s="37"/>
      <c r="L124" s="40"/>
      <c r="M124" s="79"/>
      <c r="N124" s="167"/>
      <c r="O124" s="80"/>
      <c r="P124" s="168">
        <f>P125</f>
        <v>0</v>
      </c>
      <c r="Q124" s="80"/>
      <c r="R124" s="168">
        <f>R125</f>
        <v>5.0619979000000006</v>
      </c>
      <c r="S124" s="80"/>
      <c r="T124" s="169">
        <f>T125</f>
        <v>94.709280000000007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76</v>
      </c>
      <c r="AU124" s="18" t="s">
        <v>110</v>
      </c>
      <c r="BK124" s="170">
        <f>BK125</f>
        <v>0</v>
      </c>
    </row>
    <row r="125" spans="1:65" s="12" customFormat="1" ht="25.9" customHeight="1">
      <c r="B125" s="171"/>
      <c r="C125" s="172"/>
      <c r="D125" s="173" t="s">
        <v>76</v>
      </c>
      <c r="E125" s="174" t="s">
        <v>134</v>
      </c>
      <c r="F125" s="174" t="s">
        <v>135</v>
      </c>
      <c r="G125" s="172"/>
      <c r="H125" s="172"/>
      <c r="I125" s="175"/>
      <c r="J125" s="176">
        <f>BK125</f>
        <v>0</v>
      </c>
      <c r="K125" s="172"/>
      <c r="L125" s="177"/>
      <c r="M125" s="178"/>
      <c r="N125" s="179"/>
      <c r="O125" s="179"/>
      <c r="P125" s="180">
        <f>P126+P150+P172+P195+P210+P236+P242</f>
        <v>0</v>
      </c>
      <c r="Q125" s="179"/>
      <c r="R125" s="180">
        <f>R126+R150+R172+R195+R210+R236+R242</f>
        <v>5.0619979000000006</v>
      </c>
      <c r="S125" s="179"/>
      <c r="T125" s="181">
        <f>T126+T150+T172+T195+T210+T236+T242</f>
        <v>94.709280000000007</v>
      </c>
      <c r="AR125" s="182" t="s">
        <v>85</v>
      </c>
      <c r="AT125" s="183" t="s">
        <v>76</v>
      </c>
      <c r="AU125" s="183" t="s">
        <v>77</v>
      </c>
      <c r="AY125" s="182" t="s">
        <v>136</v>
      </c>
      <c r="BK125" s="184">
        <f>BK126+BK150+BK172+BK195+BK210+BK236+BK242</f>
        <v>0</v>
      </c>
    </row>
    <row r="126" spans="1:65" s="12" customFormat="1" ht="22.9" customHeight="1">
      <c r="B126" s="171"/>
      <c r="C126" s="172"/>
      <c r="D126" s="173" t="s">
        <v>76</v>
      </c>
      <c r="E126" s="185" t="s">
        <v>85</v>
      </c>
      <c r="F126" s="185" t="s">
        <v>330</v>
      </c>
      <c r="G126" s="172"/>
      <c r="H126" s="172"/>
      <c r="I126" s="175"/>
      <c r="J126" s="186">
        <f>BK126</f>
        <v>0</v>
      </c>
      <c r="K126" s="172"/>
      <c r="L126" s="177"/>
      <c r="M126" s="178"/>
      <c r="N126" s="179"/>
      <c r="O126" s="179"/>
      <c r="P126" s="180">
        <f>SUM(P127:P149)</f>
        <v>0</v>
      </c>
      <c r="Q126" s="179"/>
      <c r="R126" s="180">
        <f>SUM(R127:R149)</f>
        <v>0</v>
      </c>
      <c r="S126" s="179"/>
      <c r="T126" s="181">
        <f>SUM(T127:T149)</f>
        <v>0</v>
      </c>
      <c r="AR126" s="182" t="s">
        <v>85</v>
      </c>
      <c r="AT126" s="183" t="s">
        <v>76</v>
      </c>
      <c r="AU126" s="183" t="s">
        <v>85</v>
      </c>
      <c r="AY126" s="182" t="s">
        <v>136</v>
      </c>
      <c r="BK126" s="184">
        <f>SUM(BK127:BK149)</f>
        <v>0</v>
      </c>
    </row>
    <row r="127" spans="1:65" s="2" customFormat="1" ht="33" customHeight="1">
      <c r="A127" s="35"/>
      <c r="B127" s="36"/>
      <c r="C127" s="187" t="s">
        <v>85</v>
      </c>
      <c r="D127" s="187" t="s">
        <v>139</v>
      </c>
      <c r="E127" s="188" t="s">
        <v>588</v>
      </c>
      <c r="F127" s="189" t="s">
        <v>589</v>
      </c>
      <c r="G127" s="190" t="s">
        <v>341</v>
      </c>
      <c r="H127" s="191">
        <v>18.428000000000001</v>
      </c>
      <c r="I127" s="192"/>
      <c r="J127" s="193">
        <f>ROUND(I127*H127,2)</f>
        <v>0</v>
      </c>
      <c r="K127" s="189" t="s">
        <v>143</v>
      </c>
      <c r="L127" s="40"/>
      <c r="M127" s="194" t="s">
        <v>1</v>
      </c>
      <c r="N127" s="195" t="s">
        <v>42</v>
      </c>
      <c r="O127" s="72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8" t="s">
        <v>144</v>
      </c>
      <c r="AT127" s="198" t="s">
        <v>139</v>
      </c>
      <c r="AU127" s="198" t="s">
        <v>88</v>
      </c>
      <c r="AY127" s="18" t="s">
        <v>136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85</v>
      </c>
      <c r="BK127" s="199">
        <f>ROUND(I127*H127,2)</f>
        <v>0</v>
      </c>
      <c r="BL127" s="18" t="s">
        <v>144</v>
      </c>
      <c r="BM127" s="198" t="s">
        <v>342</v>
      </c>
    </row>
    <row r="128" spans="1:65" s="14" customFormat="1" ht="11.25">
      <c r="B128" s="212"/>
      <c r="C128" s="213"/>
      <c r="D128" s="202" t="s">
        <v>146</v>
      </c>
      <c r="E128" s="214" t="s">
        <v>1</v>
      </c>
      <c r="F128" s="215" t="s">
        <v>590</v>
      </c>
      <c r="G128" s="213"/>
      <c r="H128" s="214" t="s">
        <v>1</v>
      </c>
      <c r="I128" s="216"/>
      <c r="J128" s="213"/>
      <c r="K128" s="213"/>
      <c r="L128" s="217"/>
      <c r="M128" s="218"/>
      <c r="N128" s="219"/>
      <c r="O128" s="219"/>
      <c r="P128" s="219"/>
      <c r="Q128" s="219"/>
      <c r="R128" s="219"/>
      <c r="S128" s="219"/>
      <c r="T128" s="220"/>
      <c r="AT128" s="221" t="s">
        <v>146</v>
      </c>
      <c r="AU128" s="221" t="s">
        <v>88</v>
      </c>
      <c r="AV128" s="14" t="s">
        <v>85</v>
      </c>
      <c r="AW128" s="14" t="s">
        <v>33</v>
      </c>
      <c r="AX128" s="14" t="s">
        <v>77</v>
      </c>
      <c r="AY128" s="221" t="s">
        <v>136</v>
      </c>
    </row>
    <row r="129" spans="1:65" s="13" customFormat="1" ht="11.25">
      <c r="B129" s="200"/>
      <c r="C129" s="201"/>
      <c r="D129" s="202" t="s">
        <v>146</v>
      </c>
      <c r="E129" s="203" t="s">
        <v>1</v>
      </c>
      <c r="F129" s="204" t="s">
        <v>591</v>
      </c>
      <c r="G129" s="201"/>
      <c r="H129" s="205">
        <v>18.428000000000001</v>
      </c>
      <c r="I129" s="206"/>
      <c r="J129" s="201"/>
      <c r="K129" s="201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146</v>
      </c>
      <c r="AU129" s="211" t="s">
        <v>88</v>
      </c>
      <c r="AV129" s="13" t="s">
        <v>88</v>
      </c>
      <c r="AW129" s="13" t="s">
        <v>33</v>
      </c>
      <c r="AX129" s="13" t="s">
        <v>85</v>
      </c>
      <c r="AY129" s="211" t="s">
        <v>136</v>
      </c>
    </row>
    <row r="130" spans="1:65" s="2" customFormat="1" ht="33" customHeight="1">
      <c r="A130" s="35"/>
      <c r="B130" s="36"/>
      <c r="C130" s="187" t="s">
        <v>88</v>
      </c>
      <c r="D130" s="187" t="s">
        <v>139</v>
      </c>
      <c r="E130" s="188" t="s">
        <v>592</v>
      </c>
      <c r="F130" s="189" t="s">
        <v>593</v>
      </c>
      <c r="G130" s="190" t="s">
        <v>341</v>
      </c>
      <c r="H130" s="191">
        <v>31.895</v>
      </c>
      <c r="I130" s="192"/>
      <c r="J130" s="193">
        <f>ROUND(I130*H130,2)</f>
        <v>0</v>
      </c>
      <c r="K130" s="189" t="s">
        <v>143</v>
      </c>
      <c r="L130" s="40"/>
      <c r="M130" s="194" t="s">
        <v>1</v>
      </c>
      <c r="N130" s="195" t="s">
        <v>42</v>
      </c>
      <c r="O130" s="72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8" t="s">
        <v>144</v>
      </c>
      <c r="AT130" s="198" t="s">
        <v>139</v>
      </c>
      <c r="AU130" s="198" t="s">
        <v>88</v>
      </c>
      <c r="AY130" s="18" t="s">
        <v>136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85</v>
      </c>
      <c r="BK130" s="199">
        <f>ROUND(I130*H130,2)</f>
        <v>0</v>
      </c>
      <c r="BL130" s="18" t="s">
        <v>144</v>
      </c>
      <c r="BM130" s="198" t="s">
        <v>594</v>
      </c>
    </row>
    <row r="131" spans="1:65" s="14" customFormat="1" ht="11.25">
      <c r="B131" s="212"/>
      <c r="C131" s="213"/>
      <c r="D131" s="202" t="s">
        <v>146</v>
      </c>
      <c r="E131" s="214" t="s">
        <v>1</v>
      </c>
      <c r="F131" s="215" t="s">
        <v>595</v>
      </c>
      <c r="G131" s="213"/>
      <c r="H131" s="214" t="s">
        <v>1</v>
      </c>
      <c r="I131" s="216"/>
      <c r="J131" s="213"/>
      <c r="K131" s="213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146</v>
      </c>
      <c r="AU131" s="221" t="s">
        <v>88</v>
      </c>
      <c r="AV131" s="14" t="s">
        <v>85</v>
      </c>
      <c r="AW131" s="14" t="s">
        <v>33</v>
      </c>
      <c r="AX131" s="14" t="s">
        <v>77</v>
      </c>
      <c r="AY131" s="221" t="s">
        <v>136</v>
      </c>
    </row>
    <row r="132" spans="1:65" s="13" customFormat="1" ht="11.25">
      <c r="B132" s="200"/>
      <c r="C132" s="201"/>
      <c r="D132" s="202" t="s">
        <v>146</v>
      </c>
      <c r="E132" s="203" t="s">
        <v>1</v>
      </c>
      <c r="F132" s="204" t="s">
        <v>596</v>
      </c>
      <c r="G132" s="201"/>
      <c r="H132" s="205">
        <v>31.895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146</v>
      </c>
      <c r="AU132" s="211" t="s">
        <v>88</v>
      </c>
      <c r="AV132" s="13" t="s">
        <v>88</v>
      </c>
      <c r="AW132" s="13" t="s">
        <v>33</v>
      </c>
      <c r="AX132" s="13" t="s">
        <v>85</v>
      </c>
      <c r="AY132" s="211" t="s">
        <v>136</v>
      </c>
    </row>
    <row r="133" spans="1:65" s="2" customFormat="1" ht="24">
      <c r="A133" s="35"/>
      <c r="B133" s="36"/>
      <c r="C133" s="187" t="s">
        <v>137</v>
      </c>
      <c r="D133" s="187" t="s">
        <v>139</v>
      </c>
      <c r="E133" s="188" t="s">
        <v>597</v>
      </c>
      <c r="F133" s="189" t="s">
        <v>598</v>
      </c>
      <c r="G133" s="190" t="s">
        <v>341</v>
      </c>
      <c r="H133" s="191">
        <v>0.84899999999999998</v>
      </c>
      <c r="I133" s="192"/>
      <c r="J133" s="193">
        <f>ROUND(I133*H133,2)</f>
        <v>0</v>
      </c>
      <c r="K133" s="189" t="s">
        <v>143</v>
      </c>
      <c r="L133" s="40"/>
      <c r="M133" s="194" t="s">
        <v>1</v>
      </c>
      <c r="N133" s="195" t="s">
        <v>42</v>
      </c>
      <c r="O133" s="72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8" t="s">
        <v>144</v>
      </c>
      <c r="AT133" s="198" t="s">
        <v>139</v>
      </c>
      <c r="AU133" s="198" t="s">
        <v>88</v>
      </c>
      <c r="AY133" s="18" t="s">
        <v>136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85</v>
      </c>
      <c r="BK133" s="199">
        <f>ROUND(I133*H133,2)</f>
        <v>0</v>
      </c>
      <c r="BL133" s="18" t="s">
        <v>144</v>
      </c>
      <c r="BM133" s="198" t="s">
        <v>599</v>
      </c>
    </row>
    <row r="134" spans="1:65" s="14" customFormat="1" ht="11.25">
      <c r="B134" s="212"/>
      <c r="C134" s="213"/>
      <c r="D134" s="202" t="s">
        <v>146</v>
      </c>
      <c r="E134" s="214" t="s">
        <v>1</v>
      </c>
      <c r="F134" s="215" t="s">
        <v>600</v>
      </c>
      <c r="G134" s="213"/>
      <c r="H134" s="214" t="s">
        <v>1</v>
      </c>
      <c r="I134" s="216"/>
      <c r="J134" s="213"/>
      <c r="K134" s="213"/>
      <c r="L134" s="217"/>
      <c r="M134" s="218"/>
      <c r="N134" s="219"/>
      <c r="O134" s="219"/>
      <c r="P134" s="219"/>
      <c r="Q134" s="219"/>
      <c r="R134" s="219"/>
      <c r="S134" s="219"/>
      <c r="T134" s="220"/>
      <c r="AT134" s="221" t="s">
        <v>146</v>
      </c>
      <c r="AU134" s="221" t="s">
        <v>88</v>
      </c>
      <c r="AV134" s="14" t="s">
        <v>85</v>
      </c>
      <c r="AW134" s="14" t="s">
        <v>33</v>
      </c>
      <c r="AX134" s="14" t="s">
        <v>77</v>
      </c>
      <c r="AY134" s="221" t="s">
        <v>136</v>
      </c>
    </row>
    <row r="135" spans="1:65" s="14" customFormat="1" ht="11.25">
      <c r="B135" s="212"/>
      <c r="C135" s="213"/>
      <c r="D135" s="202" t="s">
        <v>146</v>
      </c>
      <c r="E135" s="214" t="s">
        <v>1</v>
      </c>
      <c r="F135" s="215" t="s">
        <v>601</v>
      </c>
      <c r="G135" s="213"/>
      <c r="H135" s="214" t="s">
        <v>1</v>
      </c>
      <c r="I135" s="216"/>
      <c r="J135" s="213"/>
      <c r="K135" s="213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146</v>
      </c>
      <c r="AU135" s="221" t="s">
        <v>88</v>
      </c>
      <c r="AV135" s="14" t="s">
        <v>85</v>
      </c>
      <c r="AW135" s="14" t="s">
        <v>33</v>
      </c>
      <c r="AX135" s="14" t="s">
        <v>77</v>
      </c>
      <c r="AY135" s="221" t="s">
        <v>136</v>
      </c>
    </row>
    <row r="136" spans="1:65" s="14" customFormat="1" ht="11.25">
      <c r="B136" s="212"/>
      <c r="C136" s="213"/>
      <c r="D136" s="202" t="s">
        <v>146</v>
      </c>
      <c r="E136" s="214" t="s">
        <v>1</v>
      </c>
      <c r="F136" s="215" t="s">
        <v>602</v>
      </c>
      <c r="G136" s="213"/>
      <c r="H136" s="214" t="s">
        <v>1</v>
      </c>
      <c r="I136" s="216"/>
      <c r="J136" s="213"/>
      <c r="K136" s="213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146</v>
      </c>
      <c r="AU136" s="221" t="s">
        <v>88</v>
      </c>
      <c r="AV136" s="14" t="s">
        <v>85</v>
      </c>
      <c r="AW136" s="14" t="s">
        <v>33</v>
      </c>
      <c r="AX136" s="14" t="s">
        <v>77</v>
      </c>
      <c r="AY136" s="221" t="s">
        <v>136</v>
      </c>
    </row>
    <row r="137" spans="1:65" s="14" customFormat="1" ht="11.25">
      <c r="B137" s="212"/>
      <c r="C137" s="213"/>
      <c r="D137" s="202" t="s">
        <v>146</v>
      </c>
      <c r="E137" s="214" t="s">
        <v>1</v>
      </c>
      <c r="F137" s="215" t="s">
        <v>603</v>
      </c>
      <c r="G137" s="213"/>
      <c r="H137" s="214" t="s">
        <v>1</v>
      </c>
      <c r="I137" s="216"/>
      <c r="J137" s="213"/>
      <c r="K137" s="213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146</v>
      </c>
      <c r="AU137" s="221" t="s">
        <v>88</v>
      </c>
      <c r="AV137" s="14" t="s">
        <v>85</v>
      </c>
      <c r="AW137" s="14" t="s">
        <v>33</v>
      </c>
      <c r="AX137" s="14" t="s">
        <v>77</v>
      </c>
      <c r="AY137" s="221" t="s">
        <v>136</v>
      </c>
    </row>
    <row r="138" spans="1:65" s="13" customFormat="1" ht="11.25">
      <c r="B138" s="200"/>
      <c r="C138" s="201"/>
      <c r="D138" s="202" t="s">
        <v>146</v>
      </c>
      <c r="E138" s="203" t="s">
        <v>1</v>
      </c>
      <c r="F138" s="204" t="s">
        <v>604</v>
      </c>
      <c r="G138" s="201"/>
      <c r="H138" s="205">
        <v>0.46800000000000003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146</v>
      </c>
      <c r="AU138" s="211" t="s">
        <v>88</v>
      </c>
      <c r="AV138" s="13" t="s">
        <v>88</v>
      </c>
      <c r="AW138" s="13" t="s">
        <v>33</v>
      </c>
      <c r="AX138" s="13" t="s">
        <v>77</v>
      </c>
      <c r="AY138" s="211" t="s">
        <v>136</v>
      </c>
    </row>
    <row r="139" spans="1:65" s="13" customFormat="1" ht="11.25">
      <c r="B139" s="200"/>
      <c r="C139" s="201"/>
      <c r="D139" s="202" t="s">
        <v>146</v>
      </c>
      <c r="E139" s="203" t="s">
        <v>1</v>
      </c>
      <c r="F139" s="204" t="s">
        <v>605</v>
      </c>
      <c r="G139" s="201"/>
      <c r="H139" s="205">
        <v>0.38100000000000001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146</v>
      </c>
      <c r="AU139" s="211" t="s">
        <v>88</v>
      </c>
      <c r="AV139" s="13" t="s">
        <v>88</v>
      </c>
      <c r="AW139" s="13" t="s">
        <v>33</v>
      </c>
      <c r="AX139" s="13" t="s">
        <v>77</v>
      </c>
      <c r="AY139" s="211" t="s">
        <v>136</v>
      </c>
    </row>
    <row r="140" spans="1:65" s="16" customFormat="1" ht="11.25">
      <c r="B140" s="243"/>
      <c r="C140" s="244"/>
      <c r="D140" s="202" t="s">
        <v>146</v>
      </c>
      <c r="E140" s="245" t="s">
        <v>1</v>
      </c>
      <c r="F140" s="246" t="s">
        <v>165</v>
      </c>
      <c r="G140" s="244"/>
      <c r="H140" s="247">
        <v>0.84899999999999998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AT140" s="253" t="s">
        <v>146</v>
      </c>
      <c r="AU140" s="253" t="s">
        <v>88</v>
      </c>
      <c r="AV140" s="16" t="s">
        <v>144</v>
      </c>
      <c r="AW140" s="16" t="s">
        <v>33</v>
      </c>
      <c r="AX140" s="16" t="s">
        <v>85</v>
      </c>
      <c r="AY140" s="253" t="s">
        <v>136</v>
      </c>
    </row>
    <row r="141" spans="1:65" s="2" customFormat="1" ht="36">
      <c r="A141" s="35"/>
      <c r="B141" s="36"/>
      <c r="C141" s="187" t="s">
        <v>144</v>
      </c>
      <c r="D141" s="187" t="s">
        <v>139</v>
      </c>
      <c r="E141" s="188" t="s">
        <v>606</v>
      </c>
      <c r="F141" s="189" t="s">
        <v>607</v>
      </c>
      <c r="G141" s="190" t="s">
        <v>341</v>
      </c>
      <c r="H141" s="191">
        <v>0.84899999999999998</v>
      </c>
      <c r="I141" s="192"/>
      <c r="J141" s="193">
        <f>ROUND(I141*H141,2)</f>
        <v>0</v>
      </c>
      <c r="K141" s="189" t="s">
        <v>143</v>
      </c>
      <c r="L141" s="40"/>
      <c r="M141" s="194" t="s">
        <v>1</v>
      </c>
      <c r="N141" s="195" t="s">
        <v>42</v>
      </c>
      <c r="O141" s="72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8" t="s">
        <v>144</v>
      </c>
      <c r="AT141" s="198" t="s">
        <v>139</v>
      </c>
      <c r="AU141" s="198" t="s">
        <v>88</v>
      </c>
      <c r="AY141" s="18" t="s">
        <v>136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85</v>
      </c>
      <c r="BK141" s="199">
        <f>ROUND(I141*H141,2)</f>
        <v>0</v>
      </c>
      <c r="BL141" s="18" t="s">
        <v>144</v>
      </c>
      <c r="BM141" s="198" t="s">
        <v>608</v>
      </c>
    </row>
    <row r="142" spans="1:65" s="2" customFormat="1" ht="33" customHeight="1">
      <c r="A142" s="35"/>
      <c r="B142" s="36"/>
      <c r="C142" s="187" t="s">
        <v>174</v>
      </c>
      <c r="D142" s="187" t="s">
        <v>139</v>
      </c>
      <c r="E142" s="188" t="s">
        <v>354</v>
      </c>
      <c r="F142" s="189" t="s">
        <v>355</v>
      </c>
      <c r="G142" s="190" t="s">
        <v>341</v>
      </c>
      <c r="H142" s="191">
        <v>51.472000000000001</v>
      </c>
      <c r="I142" s="192"/>
      <c r="J142" s="193">
        <f>ROUND(I142*H142,2)</f>
        <v>0</v>
      </c>
      <c r="K142" s="189" t="s">
        <v>143</v>
      </c>
      <c r="L142" s="40"/>
      <c r="M142" s="194" t="s">
        <v>1</v>
      </c>
      <c r="N142" s="195" t="s">
        <v>42</v>
      </c>
      <c r="O142" s="72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8" t="s">
        <v>144</v>
      </c>
      <c r="AT142" s="198" t="s">
        <v>139</v>
      </c>
      <c r="AU142" s="198" t="s">
        <v>88</v>
      </c>
      <c r="AY142" s="18" t="s">
        <v>136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85</v>
      </c>
      <c r="BK142" s="199">
        <f>ROUND(I142*H142,2)</f>
        <v>0</v>
      </c>
      <c r="BL142" s="18" t="s">
        <v>144</v>
      </c>
      <c r="BM142" s="198" t="s">
        <v>356</v>
      </c>
    </row>
    <row r="143" spans="1:65" s="14" customFormat="1" ht="11.25">
      <c r="B143" s="212"/>
      <c r="C143" s="213"/>
      <c r="D143" s="202" t="s">
        <v>146</v>
      </c>
      <c r="E143" s="214" t="s">
        <v>1</v>
      </c>
      <c r="F143" s="215" t="s">
        <v>357</v>
      </c>
      <c r="G143" s="213"/>
      <c r="H143" s="214" t="s">
        <v>1</v>
      </c>
      <c r="I143" s="216"/>
      <c r="J143" s="213"/>
      <c r="K143" s="213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146</v>
      </c>
      <c r="AU143" s="221" t="s">
        <v>88</v>
      </c>
      <c r="AV143" s="14" t="s">
        <v>85</v>
      </c>
      <c r="AW143" s="14" t="s">
        <v>33</v>
      </c>
      <c r="AX143" s="14" t="s">
        <v>77</v>
      </c>
      <c r="AY143" s="221" t="s">
        <v>136</v>
      </c>
    </row>
    <row r="144" spans="1:65" s="13" customFormat="1" ht="11.25">
      <c r="B144" s="200"/>
      <c r="C144" s="201"/>
      <c r="D144" s="202" t="s">
        <v>146</v>
      </c>
      <c r="E144" s="203" t="s">
        <v>1</v>
      </c>
      <c r="F144" s="204" t="s">
        <v>609</v>
      </c>
      <c r="G144" s="201"/>
      <c r="H144" s="205">
        <v>51.472000000000001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146</v>
      </c>
      <c r="AU144" s="211" t="s">
        <v>88</v>
      </c>
      <c r="AV144" s="13" t="s">
        <v>88</v>
      </c>
      <c r="AW144" s="13" t="s">
        <v>33</v>
      </c>
      <c r="AX144" s="13" t="s">
        <v>85</v>
      </c>
      <c r="AY144" s="211" t="s">
        <v>136</v>
      </c>
    </row>
    <row r="145" spans="1:65" s="2" customFormat="1" ht="24">
      <c r="A145" s="35"/>
      <c r="B145" s="36"/>
      <c r="C145" s="187" t="s">
        <v>182</v>
      </c>
      <c r="D145" s="187" t="s">
        <v>139</v>
      </c>
      <c r="E145" s="188" t="s">
        <v>363</v>
      </c>
      <c r="F145" s="189" t="s">
        <v>364</v>
      </c>
      <c r="G145" s="190" t="s">
        <v>234</v>
      </c>
      <c r="H145" s="191">
        <v>102.944</v>
      </c>
      <c r="I145" s="192"/>
      <c r="J145" s="193">
        <f>ROUND(I145*H145,2)</f>
        <v>0</v>
      </c>
      <c r="K145" s="189" t="s">
        <v>143</v>
      </c>
      <c r="L145" s="40"/>
      <c r="M145" s="194" t="s">
        <v>1</v>
      </c>
      <c r="N145" s="195" t="s">
        <v>42</v>
      </c>
      <c r="O145" s="72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8" t="s">
        <v>144</v>
      </c>
      <c r="AT145" s="198" t="s">
        <v>139</v>
      </c>
      <c r="AU145" s="198" t="s">
        <v>88</v>
      </c>
      <c r="AY145" s="18" t="s">
        <v>136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85</v>
      </c>
      <c r="BK145" s="199">
        <f>ROUND(I145*H145,2)</f>
        <v>0</v>
      </c>
      <c r="BL145" s="18" t="s">
        <v>144</v>
      </c>
      <c r="BM145" s="198" t="s">
        <v>365</v>
      </c>
    </row>
    <row r="146" spans="1:65" s="13" customFormat="1" ht="11.25">
      <c r="B146" s="200"/>
      <c r="C146" s="201"/>
      <c r="D146" s="202" t="s">
        <v>146</v>
      </c>
      <c r="E146" s="203" t="s">
        <v>1</v>
      </c>
      <c r="F146" s="204" t="s">
        <v>610</v>
      </c>
      <c r="G146" s="201"/>
      <c r="H146" s="205">
        <v>102.944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146</v>
      </c>
      <c r="AU146" s="211" t="s">
        <v>88</v>
      </c>
      <c r="AV146" s="13" t="s">
        <v>88</v>
      </c>
      <c r="AW146" s="13" t="s">
        <v>33</v>
      </c>
      <c r="AX146" s="13" t="s">
        <v>85</v>
      </c>
      <c r="AY146" s="211" t="s">
        <v>136</v>
      </c>
    </row>
    <row r="147" spans="1:65" s="2" customFormat="1" ht="24">
      <c r="A147" s="35"/>
      <c r="B147" s="36"/>
      <c r="C147" s="187" t="s">
        <v>190</v>
      </c>
      <c r="D147" s="187" t="s">
        <v>139</v>
      </c>
      <c r="E147" s="188" t="s">
        <v>377</v>
      </c>
      <c r="F147" s="189" t="s">
        <v>378</v>
      </c>
      <c r="G147" s="190" t="s">
        <v>168</v>
      </c>
      <c r="H147" s="191">
        <v>87.197999999999993</v>
      </c>
      <c r="I147" s="192"/>
      <c r="J147" s="193">
        <f>ROUND(I147*H147,2)</f>
        <v>0</v>
      </c>
      <c r="K147" s="189" t="s">
        <v>143</v>
      </c>
      <c r="L147" s="40"/>
      <c r="M147" s="194" t="s">
        <v>1</v>
      </c>
      <c r="N147" s="195" t="s">
        <v>42</v>
      </c>
      <c r="O147" s="72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8" t="s">
        <v>144</v>
      </c>
      <c r="AT147" s="198" t="s">
        <v>139</v>
      </c>
      <c r="AU147" s="198" t="s">
        <v>88</v>
      </c>
      <c r="AY147" s="18" t="s">
        <v>136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85</v>
      </c>
      <c r="BK147" s="199">
        <f>ROUND(I147*H147,2)</f>
        <v>0</v>
      </c>
      <c r="BL147" s="18" t="s">
        <v>144</v>
      </c>
      <c r="BM147" s="198" t="s">
        <v>611</v>
      </c>
    </row>
    <row r="148" spans="1:65" s="14" customFormat="1" ht="11.25">
      <c r="B148" s="212"/>
      <c r="C148" s="213"/>
      <c r="D148" s="202" t="s">
        <v>146</v>
      </c>
      <c r="E148" s="214" t="s">
        <v>1</v>
      </c>
      <c r="F148" s="215" t="s">
        <v>612</v>
      </c>
      <c r="G148" s="213"/>
      <c r="H148" s="214" t="s">
        <v>1</v>
      </c>
      <c r="I148" s="216"/>
      <c r="J148" s="213"/>
      <c r="K148" s="213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146</v>
      </c>
      <c r="AU148" s="221" t="s">
        <v>88</v>
      </c>
      <c r="AV148" s="14" t="s">
        <v>85</v>
      </c>
      <c r="AW148" s="14" t="s">
        <v>33</v>
      </c>
      <c r="AX148" s="14" t="s">
        <v>77</v>
      </c>
      <c r="AY148" s="221" t="s">
        <v>136</v>
      </c>
    </row>
    <row r="149" spans="1:65" s="13" customFormat="1" ht="11.25">
      <c r="B149" s="200"/>
      <c r="C149" s="201"/>
      <c r="D149" s="202" t="s">
        <v>146</v>
      </c>
      <c r="E149" s="203" t="s">
        <v>1</v>
      </c>
      <c r="F149" s="204" t="s">
        <v>613</v>
      </c>
      <c r="G149" s="201"/>
      <c r="H149" s="205">
        <v>87.197999999999993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146</v>
      </c>
      <c r="AU149" s="211" t="s">
        <v>88</v>
      </c>
      <c r="AV149" s="13" t="s">
        <v>88</v>
      </c>
      <c r="AW149" s="13" t="s">
        <v>33</v>
      </c>
      <c r="AX149" s="13" t="s">
        <v>85</v>
      </c>
      <c r="AY149" s="211" t="s">
        <v>136</v>
      </c>
    </row>
    <row r="150" spans="1:65" s="12" customFormat="1" ht="22.9" customHeight="1">
      <c r="B150" s="171"/>
      <c r="C150" s="172"/>
      <c r="D150" s="173" t="s">
        <v>76</v>
      </c>
      <c r="E150" s="185" t="s">
        <v>208</v>
      </c>
      <c r="F150" s="185" t="s">
        <v>384</v>
      </c>
      <c r="G150" s="172"/>
      <c r="H150" s="172"/>
      <c r="I150" s="175"/>
      <c r="J150" s="186">
        <f>BK150</f>
        <v>0</v>
      </c>
      <c r="K150" s="172"/>
      <c r="L150" s="177"/>
      <c r="M150" s="178"/>
      <c r="N150" s="179"/>
      <c r="O150" s="179"/>
      <c r="P150" s="180">
        <f>SUM(P151:P171)</f>
        <v>0</v>
      </c>
      <c r="Q150" s="179"/>
      <c r="R150" s="180">
        <f>SUM(R151:R171)</f>
        <v>0</v>
      </c>
      <c r="S150" s="179"/>
      <c r="T150" s="181">
        <f>SUM(T151:T171)</f>
        <v>7.7587799999999998</v>
      </c>
      <c r="AR150" s="182" t="s">
        <v>85</v>
      </c>
      <c r="AT150" s="183" t="s">
        <v>76</v>
      </c>
      <c r="AU150" s="183" t="s">
        <v>85</v>
      </c>
      <c r="AY150" s="182" t="s">
        <v>136</v>
      </c>
      <c r="BK150" s="184">
        <f>SUM(BK151:BK171)</f>
        <v>0</v>
      </c>
    </row>
    <row r="151" spans="1:65" s="2" customFormat="1" ht="21.75" customHeight="1">
      <c r="A151" s="35"/>
      <c r="B151" s="36"/>
      <c r="C151" s="187" t="s">
        <v>157</v>
      </c>
      <c r="D151" s="187" t="s">
        <v>139</v>
      </c>
      <c r="E151" s="188" t="s">
        <v>402</v>
      </c>
      <c r="F151" s="189" t="s">
        <v>403</v>
      </c>
      <c r="G151" s="190" t="s">
        <v>177</v>
      </c>
      <c r="H151" s="191">
        <v>44.795000000000002</v>
      </c>
      <c r="I151" s="192"/>
      <c r="J151" s="193">
        <f>ROUND(I151*H151,2)</f>
        <v>0</v>
      </c>
      <c r="K151" s="189" t="s">
        <v>143</v>
      </c>
      <c r="L151" s="40"/>
      <c r="M151" s="194" t="s">
        <v>1</v>
      </c>
      <c r="N151" s="195" t="s">
        <v>42</v>
      </c>
      <c r="O151" s="72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8" t="s">
        <v>144</v>
      </c>
      <c r="AT151" s="198" t="s">
        <v>139</v>
      </c>
      <c r="AU151" s="198" t="s">
        <v>88</v>
      </c>
      <c r="AY151" s="18" t="s">
        <v>136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85</v>
      </c>
      <c r="BK151" s="199">
        <f>ROUND(I151*H151,2)</f>
        <v>0</v>
      </c>
      <c r="BL151" s="18" t="s">
        <v>144</v>
      </c>
      <c r="BM151" s="198" t="s">
        <v>510</v>
      </c>
    </row>
    <row r="152" spans="1:65" s="14" customFormat="1" ht="11.25">
      <c r="B152" s="212"/>
      <c r="C152" s="213"/>
      <c r="D152" s="202" t="s">
        <v>146</v>
      </c>
      <c r="E152" s="214" t="s">
        <v>1</v>
      </c>
      <c r="F152" s="215" t="s">
        <v>614</v>
      </c>
      <c r="G152" s="213"/>
      <c r="H152" s="214" t="s">
        <v>1</v>
      </c>
      <c r="I152" s="216"/>
      <c r="J152" s="213"/>
      <c r="K152" s="213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146</v>
      </c>
      <c r="AU152" s="221" t="s">
        <v>88</v>
      </c>
      <c r="AV152" s="14" t="s">
        <v>85</v>
      </c>
      <c r="AW152" s="14" t="s">
        <v>33</v>
      </c>
      <c r="AX152" s="14" t="s">
        <v>77</v>
      </c>
      <c r="AY152" s="221" t="s">
        <v>136</v>
      </c>
    </row>
    <row r="153" spans="1:65" s="13" customFormat="1" ht="11.25">
      <c r="B153" s="200"/>
      <c r="C153" s="201"/>
      <c r="D153" s="202" t="s">
        <v>146</v>
      </c>
      <c r="E153" s="203" t="s">
        <v>1</v>
      </c>
      <c r="F153" s="204" t="s">
        <v>615</v>
      </c>
      <c r="G153" s="201"/>
      <c r="H153" s="205">
        <v>44.795000000000002</v>
      </c>
      <c r="I153" s="206"/>
      <c r="J153" s="201"/>
      <c r="K153" s="201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146</v>
      </c>
      <c r="AU153" s="211" t="s">
        <v>88</v>
      </c>
      <c r="AV153" s="13" t="s">
        <v>88</v>
      </c>
      <c r="AW153" s="13" t="s">
        <v>33</v>
      </c>
      <c r="AX153" s="13" t="s">
        <v>85</v>
      </c>
      <c r="AY153" s="211" t="s">
        <v>136</v>
      </c>
    </row>
    <row r="154" spans="1:65" s="2" customFormat="1" ht="24">
      <c r="A154" s="35"/>
      <c r="B154" s="36"/>
      <c r="C154" s="187" t="s">
        <v>188</v>
      </c>
      <c r="D154" s="187" t="s">
        <v>139</v>
      </c>
      <c r="E154" s="188" t="s">
        <v>399</v>
      </c>
      <c r="F154" s="189" t="s">
        <v>400</v>
      </c>
      <c r="G154" s="190" t="s">
        <v>168</v>
      </c>
      <c r="H154" s="191">
        <v>20.898</v>
      </c>
      <c r="I154" s="192"/>
      <c r="J154" s="193">
        <f>ROUND(I154*H154,2)</f>
        <v>0</v>
      </c>
      <c r="K154" s="189" t="s">
        <v>143</v>
      </c>
      <c r="L154" s="40"/>
      <c r="M154" s="194" t="s">
        <v>1</v>
      </c>
      <c r="N154" s="195" t="s">
        <v>42</v>
      </c>
      <c r="O154" s="72"/>
      <c r="P154" s="196">
        <f>O154*H154</f>
        <v>0</v>
      </c>
      <c r="Q154" s="196">
        <v>0</v>
      </c>
      <c r="R154" s="196">
        <f>Q154*H154</f>
        <v>0</v>
      </c>
      <c r="S154" s="196">
        <v>0.22</v>
      </c>
      <c r="T154" s="197">
        <f>S154*H154</f>
        <v>4.5975599999999996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8" t="s">
        <v>144</v>
      </c>
      <c r="AT154" s="198" t="s">
        <v>139</v>
      </c>
      <c r="AU154" s="198" t="s">
        <v>88</v>
      </c>
      <c r="AY154" s="18" t="s">
        <v>136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85</v>
      </c>
      <c r="BK154" s="199">
        <f>ROUND(I154*H154,2)</f>
        <v>0</v>
      </c>
      <c r="BL154" s="18" t="s">
        <v>144</v>
      </c>
      <c r="BM154" s="198" t="s">
        <v>512</v>
      </c>
    </row>
    <row r="155" spans="1:65" s="14" customFormat="1" ht="11.25">
      <c r="B155" s="212"/>
      <c r="C155" s="213"/>
      <c r="D155" s="202" t="s">
        <v>146</v>
      </c>
      <c r="E155" s="214" t="s">
        <v>1</v>
      </c>
      <c r="F155" s="215" t="s">
        <v>614</v>
      </c>
      <c r="G155" s="213"/>
      <c r="H155" s="214" t="s">
        <v>1</v>
      </c>
      <c r="I155" s="216"/>
      <c r="J155" s="213"/>
      <c r="K155" s="213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146</v>
      </c>
      <c r="AU155" s="221" t="s">
        <v>88</v>
      </c>
      <c r="AV155" s="14" t="s">
        <v>85</v>
      </c>
      <c r="AW155" s="14" t="s">
        <v>33</v>
      </c>
      <c r="AX155" s="14" t="s">
        <v>77</v>
      </c>
      <c r="AY155" s="221" t="s">
        <v>136</v>
      </c>
    </row>
    <row r="156" spans="1:65" s="13" customFormat="1" ht="11.25">
      <c r="B156" s="200"/>
      <c r="C156" s="201"/>
      <c r="D156" s="202" t="s">
        <v>146</v>
      </c>
      <c r="E156" s="203" t="s">
        <v>1</v>
      </c>
      <c r="F156" s="204" t="s">
        <v>616</v>
      </c>
      <c r="G156" s="201"/>
      <c r="H156" s="205">
        <v>20.898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146</v>
      </c>
      <c r="AU156" s="211" t="s">
        <v>88</v>
      </c>
      <c r="AV156" s="13" t="s">
        <v>88</v>
      </c>
      <c r="AW156" s="13" t="s">
        <v>33</v>
      </c>
      <c r="AX156" s="13" t="s">
        <v>85</v>
      </c>
      <c r="AY156" s="211" t="s">
        <v>136</v>
      </c>
    </row>
    <row r="157" spans="1:65" s="2" customFormat="1" ht="24">
      <c r="A157" s="35"/>
      <c r="B157" s="36"/>
      <c r="C157" s="187" t="s">
        <v>204</v>
      </c>
      <c r="D157" s="187" t="s">
        <v>139</v>
      </c>
      <c r="E157" s="188" t="s">
        <v>392</v>
      </c>
      <c r="F157" s="189" t="s">
        <v>393</v>
      </c>
      <c r="G157" s="190" t="s">
        <v>168</v>
      </c>
      <c r="H157" s="191">
        <v>16.638000000000002</v>
      </c>
      <c r="I157" s="192"/>
      <c r="J157" s="193">
        <f>ROUND(I157*H157,2)</f>
        <v>0</v>
      </c>
      <c r="K157" s="189" t="s">
        <v>143</v>
      </c>
      <c r="L157" s="40"/>
      <c r="M157" s="194" t="s">
        <v>1</v>
      </c>
      <c r="N157" s="195" t="s">
        <v>42</v>
      </c>
      <c r="O157" s="72"/>
      <c r="P157" s="196">
        <f>O157*H157</f>
        <v>0</v>
      </c>
      <c r="Q157" s="196">
        <v>0</v>
      </c>
      <c r="R157" s="196">
        <f>Q157*H157</f>
        <v>0</v>
      </c>
      <c r="S157" s="196">
        <v>0.19</v>
      </c>
      <c r="T157" s="197">
        <f>S157*H157</f>
        <v>3.1612200000000001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8" t="s">
        <v>144</v>
      </c>
      <c r="AT157" s="198" t="s">
        <v>139</v>
      </c>
      <c r="AU157" s="198" t="s">
        <v>88</v>
      </c>
      <c r="AY157" s="18" t="s">
        <v>136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8" t="s">
        <v>85</v>
      </c>
      <c r="BK157" s="199">
        <f>ROUND(I157*H157,2)</f>
        <v>0</v>
      </c>
      <c r="BL157" s="18" t="s">
        <v>144</v>
      </c>
      <c r="BM157" s="198" t="s">
        <v>516</v>
      </c>
    </row>
    <row r="158" spans="1:65" s="14" customFormat="1" ht="11.25">
      <c r="B158" s="212"/>
      <c r="C158" s="213"/>
      <c r="D158" s="202" t="s">
        <v>146</v>
      </c>
      <c r="E158" s="214" t="s">
        <v>1</v>
      </c>
      <c r="F158" s="215" t="s">
        <v>617</v>
      </c>
      <c r="G158" s="213"/>
      <c r="H158" s="214" t="s">
        <v>1</v>
      </c>
      <c r="I158" s="216"/>
      <c r="J158" s="213"/>
      <c r="K158" s="213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146</v>
      </c>
      <c r="AU158" s="221" t="s">
        <v>88</v>
      </c>
      <c r="AV158" s="14" t="s">
        <v>85</v>
      </c>
      <c r="AW158" s="14" t="s">
        <v>33</v>
      </c>
      <c r="AX158" s="14" t="s">
        <v>77</v>
      </c>
      <c r="AY158" s="221" t="s">
        <v>136</v>
      </c>
    </row>
    <row r="159" spans="1:65" s="13" customFormat="1" ht="11.25">
      <c r="B159" s="200"/>
      <c r="C159" s="201"/>
      <c r="D159" s="202" t="s">
        <v>146</v>
      </c>
      <c r="E159" s="203" t="s">
        <v>1</v>
      </c>
      <c r="F159" s="204" t="s">
        <v>618</v>
      </c>
      <c r="G159" s="201"/>
      <c r="H159" s="205">
        <v>16.638000000000002</v>
      </c>
      <c r="I159" s="206"/>
      <c r="J159" s="201"/>
      <c r="K159" s="201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146</v>
      </c>
      <c r="AU159" s="211" t="s">
        <v>88</v>
      </c>
      <c r="AV159" s="13" t="s">
        <v>88</v>
      </c>
      <c r="AW159" s="13" t="s">
        <v>33</v>
      </c>
      <c r="AX159" s="13" t="s">
        <v>85</v>
      </c>
      <c r="AY159" s="211" t="s">
        <v>136</v>
      </c>
    </row>
    <row r="160" spans="1:65" s="2" customFormat="1" ht="21.75" customHeight="1">
      <c r="A160" s="35"/>
      <c r="B160" s="36"/>
      <c r="C160" s="187" t="s">
        <v>208</v>
      </c>
      <c r="D160" s="187" t="s">
        <v>139</v>
      </c>
      <c r="E160" s="188" t="s">
        <v>408</v>
      </c>
      <c r="F160" s="189" t="s">
        <v>409</v>
      </c>
      <c r="G160" s="190" t="s">
        <v>234</v>
      </c>
      <c r="H160" s="191">
        <v>3.161</v>
      </c>
      <c r="I160" s="192"/>
      <c r="J160" s="193">
        <f>ROUND(I160*H160,2)</f>
        <v>0</v>
      </c>
      <c r="K160" s="189" t="s">
        <v>143</v>
      </c>
      <c r="L160" s="40"/>
      <c r="M160" s="194" t="s">
        <v>1</v>
      </c>
      <c r="N160" s="195" t="s">
        <v>42</v>
      </c>
      <c r="O160" s="72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8" t="s">
        <v>144</v>
      </c>
      <c r="AT160" s="198" t="s">
        <v>139</v>
      </c>
      <c r="AU160" s="198" t="s">
        <v>88</v>
      </c>
      <c r="AY160" s="18" t="s">
        <v>136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85</v>
      </c>
      <c r="BK160" s="199">
        <f>ROUND(I160*H160,2)</f>
        <v>0</v>
      </c>
      <c r="BL160" s="18" t="s">
        <v>144</v>
      </c>
      <c r="BM160" s="198" t="s">
        <v>518</v>
      </c>
    </row>
    <row r="161" spans="1:65" s="13" customFormat="1" ht="11.25">
      <c r="B161" s="200"/>
      <c r="C161" s="201"/>
      <c r="D161" s="202" t="s">
        <v>146</v>
      </c>
      <c r="E161" s="203" t="s">
        <v>1</v>
      </c>
      <c r="F161" s="204" t="s">
        <v>619</v>
      </c>
      <c r="G161" s="201"/>
      <c r="H161" s="205">
        <v>3.161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146</v>
      </c>
      <c r="AU161" s="211" t="s">
        <v>88</v>
      </c>
      <c r="AV161" s="13" t="s">
        <v>88</v>
      </c>
      <c r="AW161" s="13" t="s">
        <v>33</v>
      </c>
      <c r="AX161" s="13" t="s">
        <v>85</v>
      </c>
      <c r="AY161" s="211" t="s">
        <v>136</v>
      </c>
    </row>
    <row r="162" spans="1:65" s="2" customFormat="1" ht="24">
      <c r="A162" s="35"/>
      <c r="B162" s="36"/>
      <c r="C162" s="187" t="s">
        <v>212</v>
      </c>
      <c r="D162" s="187" t="s">
        <v>139</v>
      </c>
      <c r="E162" s="188" t="s">
        <v>412</v>
      </c>
      <c r="F162" s="189" t="s">
        <v>413</v>
      </c>
      <c r="G162" s="190" t="s">
        <v>234</v>
      </c>
      <c r="H162" s="191">
        <v>15.805</v>
      </c>
      <c r="I162" s="192"/>
      <c r="J162" s="193">
        <f>ROUND(I162*H162,2)</f>
        <v>0</v>
      </c>
      <c r="K162" s="189" t="s">
        <v>143</v>
      </c>
      <c r="L162" s="40"/>
      <c r="M162" s="194" t="s">
        <v>1</v>
      </c>
      <c r="N162" s="195" t="s">
        <v>42</v>
      </c>
      <c r="O162" s="72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8" t="s">
        <v>144</v>
      </c>
      <c r="AT162" s="198" t="s">
        <v>139</v>
      </c>
      <c r="AU162" s="198" t="s">
        <v>88</v>
      </c>
      <c r="AY162" s="18" t="s">
        <v>136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85</v>
      </c>
      <c r="BK162" s="199">
        <f>ROUND(I162*H162,2)</f>
        <v>0</v>
      </c>
      <c r="BL162" s="18" t="s">
        <v>144</v>
      </c>
      <c r="BM162" s="198" t="s">
        <v>520</v>
      </c>
    </row>
    <row r="163" spans="1:65" s="13" customFormat="1" ht="11.25">
      <c r="B163" s="200"/>
      <c r="C163" s="201"/>
      <c r="D163" s="202" t="s">
        <v>146</v>
      </c>
      <c r="E163" s="201"/>
      <c r="F163" s="204" t="s">
        <v>620</v>
      </c>
      <c r="G163" s="201"/>
      <c r="H163" s="205">
        <v>15.805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146</v>
      </c>
      <c r="AU163" s="211" t="s">
        <v>88</v>
      </c>
      <c r="AV163" s="13" t="s">
        <v>88</v>
      </c>
      <c r="AW163" s="13" t="s">
        <v>4</v>
      </c>
      <c r="AX163" s="13" t="s">
        <v>85</v>
      </c>
      <c r="AY163" s="211" t="s">
        <v>136</v>
      </c>
    </row>
    <row r="164" spans="1:65" s="2" customFormat="1" ht="21.75" customHeight="1">
      <c r="A164" s="35"/>
      <c r="B164" s="36"/>
      <c r="C164" s="187" t="s">
        <v>218</v>
      </c>
      <c r="D164" s="187" t="s">
        <v>139</v>
      </c>
      <c r="E164" s="188" t="s">
        <v>416</v>
      </c>
      <c r="F164" s="189" t="s">
        <v>417</v>
      </c>
      <c r="G164" s="190" t="s">
        <v>234</v>
      </c>
      <c r="H164" s="191">
        <v>4.5979999999999999</v>
      </c>
      <c r="I164" s="192"/>
      <c r="J164" s="193">
        <f>ROUND(I164*H164,2)</f>
        <v>0</v>
      </c>
      <c r="K164" s="189" t="s">
        <v>143</v>
      </c>
      <c r="L164" s="40"/>
      <c r="M164" s="194" t="s">
        <v>1</v>
      </c>
      <c r="N164" s="195" t="s">
        <v>42</v>
      </c>
      <c r="O164" s="72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8" t="s">
        <v>144</v>
      </c>
      <c r="AT164" s="198" t="s">
        <v>139</v>
      </c>
      <c r="AU164" s="198" t="s">
        <v>88</v>
      </c>
      <c r="AY164" s="18" t="s">
        <v>136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8" t="s">
        <v>85</v>
      </c>
      <c r="BK164" s="199">
        <f>ROUND(I164*H164,2)</f>
        <v>0</v>
      </c>
      <c r="BL164" s="18" t="s">
        <v>144</v>
      </c>
      <c r="BM164" s="198" t="s">
        <v>522</v>
      </c>
    </row>
    <row r="165" spans="1:65" s="13" customFormat="1" ht="11.25">
      <c r="B165" s="200"/>
      <c r="C165" s="201"/>
      <c r="D165" s="202" t="s">
        <v>146</v>
      </c>
      <c r="E165" s="203" t="s">
        <v>1</v>
      </c>
      <c r="F165" s="204" t="s">
        <v>621</v>
      </c>
      <c r="G165" s="201"/>
      <c r="H165" s="205">
        <v>4.5979999999999999</v>
      </c>
      <c r="I165" s="206"/>
      <c r="J165" s="201"/>
      <c r="K165" s="201"/>
      <c r="L165" s="207"/>
      <c r="M165" s="208"/>
      <c r="N165" s="209"/>
      <c r="O165" s="209"/>
      <c r="P165" s="209"/>
      <c r="Q165" s="209"/>
      <c r="R165" s="209"/>
      <c r="S165" s="209"/>
      <c r="T165" s="210"/>
      <c r="AT165" s="211" t="s">
        <v>146</v>
      </c>
      <c r="AU165" s="211" t="s">
        <v>88</v>
      </c>
      <c r="AV165" s="13" t="s">
        <v>88</v>
      </c>
      <c r="AW165" s="13" t="s">
        <v>33</v>
      </c>
      <c r="AX165" s="13" t="s">
        <v>85</v>
      </c>
      <c r="AY165" s="211" t="s">
        <v>136</v>
      </c>
    </row>
    <row r="166" spans="1:65" s="2" customFormat="1" ht="24">
      <c r="A166" s="35"/>
      <c r="B166" s="36"/>
      <c r="C166" s="187" t="s">
        <v>224</v>
      </c>
      <c r="D166" s="187" t="s">
        <v>139</v>
      </c>
      <c r="E166" s="188" t="s">
        <v>420</v>
      </c>
      <c r="F166" s="189" t="s">
        <v>421</v>
      </c>
      <c r="G166" s="190" t="s">
        <v>234</v>
      </c>
      <c r="H166" s="191">
        <v>22.99</v>
      </c>
      <c r="I166" s="192"/>
      <c r="J166" s="193">
        <f>ROUND(I166*H166,2)</f>
        <v>0</v>
      </c>
      <c r="K166" s="189" t="s">
        <v>143</v>
      </c>
      <c r="L166" s="40"/>
      <c r="M166" s="194" t="s">
        <v>1</v>
      </c>
      <c r="N166" s="195" t="s">
        <v>42</v>
      </c>
      <c r="O166" s="72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8" t="s">
        <v>144</v>
      </c>
      <c r="AT166" s="198" t="s">
        <v>139</v>
      </c>
      <c r="AU166" s="198" t="s">
        <v>88</v>
      </c>
      <c r="AY166" s="18" t="s">
        <v>136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8" t="s">
        <v>85</v>
      </c>
      <c r="BK166" s="199">
        <f>ROUND(I166*H166,2)</f>
        <v>0</v>
      </c>
      <c r="BL166" s="18" t="s">
        <v>144</v>
      </c>
      <c r="BM166" s="198" t="s">
        <v>524</v>
      </c>
    </row>
    <row r="167" spans="1:65" s="13" customFormat="1" ht="11.25">
      <c r="B167" s="200"/>
      <c r="C167" s="201"/>
      <c r="D167" s="202" t="s">
        <v>146</v>
      </c>
      <c r="E167" s="201"/>
      <c r="F167" s="204" t="s">
        <v>622</v>
      </c>
      <c r="G167" s="201"/>
      <c r="H167" s="205">
        <v>22.99</v>
      </c>
      <c r="I167" s="206"/>
      <c r="J167" s="201"/>
      <c r="K167" s="201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146</v>
      </c>
      <c r="AU167" s="211" t="s">
        <v>88</v>
      </c>
      <c r="AV167" s="13" t="s">
        <v>88</v>
      </c>
      <c r="AW167" s="13" t="s">
        <v>4</v>
      </c>
      <c r="AX167" s="13" t="s">
        <v>85</v>
      </c>
      <c r="AY167" s="211" t="s">
        <v>136</v>
      </c>
    </row>
    <row r="168" spans="1:65" s="2" customFormat="1" ht="33" customHeight="1">
      <c r="A168" s="35"/>
      <c r="B168" s="36"/>
      <c r="C168" s="187" t="s">
        <v>8</v>
      </c>
      <c r="D168" s="187" t="s">
        <v>139</v>
      </c>
      <c r="E168" s="188" t="s">
        <v>424</v>
      </c>
      <c r="F168" s="189" t="s">
        <v>425</v>
      </c>
      <c r="G168" s="190" t="s">
        <v>234</v>
      </c>
      <c r="H168" s="191">
        <v>4.5979999999999999</v>
      </c>
      <c r="I168" s="192"/>
      <c r="J168" s="193">
        <f>ROUND(I168*H168,2)</f>
        <v>0</v>
      </c>
      <c r="K168" s="189" t="s">
        <v>143</v>
      </c>
      <c r="L168" s="40"/>
      <c r="M168" s="194" t="s">
        <v>1</v>
      </c>
      <c r="N168" s="195" t="s">
        <v>42</v>
      </c>
      <c r="O168" s="72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8" t="s">
        <v>144</v>
      </c>
      <c r="AT168" s="198" t="s">
        <v>139</v>
      </c>
      <c r="AU168" s="198" t="s">
        <v>88</v>
      </c>
      <c r="AY168" s="18" t="s">
        <v>136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8" t="s">
        <v>85</v>
      </c>
      <c r="BK168" s="199">
        <f>ROUND(I168*H168,2)</f>
        <v>0</v>
      </c>
      <c r="BL168" s="18" t="s">
        <v>144</v>
      </c>
      <c r="BM168" s="198" t="s">
        <v>526</v>
      </c>
    </row>
    <row r="169" spans="1:65" s="13" customFormat="1" ht="11.25">
      <c r="B169" s="200"/>
      <c r="C169" s="201"/>
      <c r="D169" s="202" t="s">
        <v>146</v>
      </c>
      <c r="E169" s="203" t="s">
        <v>1</v>
      </c>
      <c r="F169" s="204" t="s">
        <v>621</v>
      </c>
      <c r="G169" s="201"/>
      <c r="H169" s="205">
        <v>4.5979999999999999</v>
      </c>
      <c r="I169" s="206"/>
      <c r="J169" s="201"/>
      <c r="K169" s="201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146</v>
      </c>
      <c r="AU169" s="211" t="s">
        <v>88</v>
      </c>
      <c r="AV169" s="13" t="s">
        <v>88</v>
      </c>
      <c r="AW169" s="13" t="s">
        <v>33</v>
      </c>
      <c r="AX169" s="13" t="s">
        <v>85</v>
      </c>
      <c r="AY169" s="211" t="s">
        <v>136</v>
      </c>
    </row>
    <row r="170" spans="1:65" s="2" customFormat="1" ht="24">
      <c r="A170" s="35"/>
      <c r="B170" s="36"/>
      <c r="C170" s="187" t="s">
        <v>236</v>
      </c>
      <c r="D170" s="187" t="s">
        <v>139</v>
      </c>
      <c r="E170" s="188" t="s">
        <v>427</v>
      </c>
      <c r="F170" s="189" t="s">
        <v>364</v>
      </c>
      <c r="G170" s="190" t="s">
        <v>234</v>
      </c>
      <c r="H170" s="191">
        <v>3.161</v>
      </c>
      <c r="I170" s="192"/>
      <c r="J170" s="193">
        <f>ROUND(I170*H170,2)</f>
        <v>0</v>
      </c>
      <c r="K170" s="189" t="s">
        <v>143</v>
      </c>
      <c r="L170" s="40"/>
      <c r="M170" s="194" t="s">
        <v>1</v>
      </c>
      <c r="N170" s="195" t="s">
        <v>42</v>
      </c>
      <c r="O170" s="72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8" t="s">
        <v>144</v>
      </c>
      <c r="AT170" s="198" t="s">
        <v>139</v>
      </c>
      <c r="AU170" s="198" t="s">
        <v>88</v>
      </c>
      <c r="AY170" s="18" t="s">
        <v>136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85</v>
      </c>
      <c r="BK170" s="199">
        <f>ROUND(I170*H170,2)</f>
        <v>0</v>
      </c>
      <c r="BL170" s="18" t="s">
        <v>144</v>
      </c>
      <c r="BM170" s="198" t="s">
        <v>527</v>
      </c>
    </row>
    <row r="171" spans="1:65" s="13" customFormat="1" ht="11.25">
      <c r="B171" s="200"/>
      <c r="C171" s="201"/>
      <c r="D171" s="202" t="s">
        <v>146</v>
      </c>
      <c r="E171" s="203" t="s">
        <v>1</v>
      </c>
      <c r="F171" s="204" t="s">
        <v>619</v>
      </c>
      <c r="G171" s="201"/>
      <c r="H171" s="205">
        <v>3.161</v>
      </c>
      <c r="I171" s="206"/>
      <c r="J171" s="201"/>
      <c r="K171" s="201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146</v>
      </c>
      <c r="AU171" s="211" t="s">
        <v>88</v>
      </c>
      <c r="AV171" s="13" t="s">
        <v>88</v>
      </c>
      <c r="AW171" s="13" t="s">
        <v>33</v>
      </c>
      <c r="AX171" s="13" t="s">
        <v>85</v>
      </c>
      <c r="AY171" s="211" t="s">
        <v>136</v>
      </c>
    </row>
    <row r="172" spans="1:65" s="12" customFormat="1" ht="22.9" customHeight="1">
      <c r="B172" s="171"/>
      <c r="C172" s="172"/>
      <c r="D172" s="173" t="s">
        <v>76</v>
      </c>
      <c r="E172" s="185" t="s">
        <v>137</v>
      </c>
      <c r="F172" s="185" t="s">
        <v>138</v>
      </c>
      <c r="G172" s="172"/>
      <c r="H172" s="172"/>
      <c r="I172" s="175"/>
      <c r="J172" s="186">
        <f>BK172</f>
        <v>0</v>
      </c>
      <c r="K172" s="172"/>
      <c r="L172" s="177"/>
      <c r="M172" s="178"/>
      <c r="N172" s="179"/>
      <c r="O172" s="179"/>
      <c r="P172" s="180">
        <f>SUM(P173:P194)</f>
        <v>0</v>
      </c>
      <c r="Q172" s="179"/>
      <c r="R172" s="180">
        <f>SUM(R173:R194)</f>
        <v>5.0169318500000006</v>
      </c>
      <c r="S172" s="179"/>
      <c r="T172" s="181">
        <f>SUM(T173:T194)</f>
        <v>0</v>
      </c>
      <c r="AR172" s="182" t="s">
        <v>85</v>
      </c>
      <c r="AT172" s="183" t="s">
        <v>76</v>
      </c>
      <c r="AU172" s="183" t="s">
        <v>85</v>
      </c>
      <c r="AY172" s="182" t="s">
        <v>136</v>
      </c>
      <c r="BK172" s="184">
        <f>SUM(BK173:BK194)</f>
        <v>0</v>
      </c>
    </row>
    <row r="173" spans="1:65" s="2" customFormat="1" ht="21.75" customHeight="1">
      <c r="A173" s="35"/>
      <c r="B173" s="36"/>
      <c r="C173" s="187" t="s">
        <v>240</v>
      </c>
      <c r="D173" s="187" t="s">
        <v>139</v>
      </c>
      <c r="E173" s="188" t="s">
        <v>623</v>
      </c>
      <c r="F173" s="189" t="s">
        <v>624</v>
      </c>
      <c r="G173" s="190" t="s">
        <v>341</v>
      </c>
      <c r="H173" s="191">
        <v>2.0270000000000001</v>
      </c>
      <c r="I173" s="192"/>
      <c r="J173" s="193">
        <f>ROUND(I173*H173,2)</f>
        <v>0</v>
      </c>
      <c r="K173" s="189" t="s">
        <v>143</v>
      </c>
      <c r="L173" s="40"/>
      <c r="M173" s="194" t="s">
        <v>1</v>
      </c>
      <c r="N173" s="195" t="s">
        <v>42</v>
      </c>
      <c r="O173" s="72"/>
      <c r="P173" s="196">
        <f>O173*H173</f>
        <v>0</v>
      </c>
      <c r="Q173" s="196">
        <v>2.45329</v>
      </c>
      <c r="R173" s="196">
        <f>Q173*H173</f>
        <v>4.9728188300000005</v>
      </c>
      <c r="S173" s="196">
        <v>0</v>
      </c>
      <c r="T173" s="19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8" t="s">
        <v>144</v>
      </c>
      <c r="AT173" s="198" t="s">
        <v>139</v>
      </c>
      <c r="AU173" s="198" t="s">
        <v>88</v>
      </c>
      <c r="AY173" s="18" t="s">
        <v>136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85</v>
      </c>
      <c r="BK173" s="199">
        <f>ROUND(I173*H173,2)</f>
        <v>0</v>
      </c>
      <c r="BL173" s="18" t="s">
        <v>144</v>
      </c>
      <c r="BM173" s="198" t="s">
        <v>625</v>
      </c>
    </row>
    <row r="174" spans="1:65" s="14" customFormat="1" ht="11.25">
      <c r="B174" s="212"/>
      <c r="C174" s="213"/>
      <c r="D174" s="202" t="s">
        <v>146</v>
      </c>
      <c r="E174" s="214" t="s">
        <v>1</v>
      </c>
      <c r="F174" s="215" t="s">
        <v>626</v>
      </c>
      <c r="G174" s="213"/>
      <c r="H174" s="214" t="s">
        <v>1</v>
      </c>
      <c r="I174" s="216"/>
      <c r="J174" s="213"/>
      <c r="K174" s="213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146</v>
      </c>
      <c r="AU174" s="221" t="s">
        <v>88</v>
      </c>
      <c r="AV174" s="14" t="s">
        <v>85</v>
      </c>
      <c r="AW174" s="14" t="s">
        <v>33</v>
      </c>
      <c r="AX174" s="14" t="s">
        <v>77</v>
      </c>
      <c r="AY174" s="221" t="s">
        <v>136</v>
      </c>
    </row>
    <row r="175" spans="1:65" s="13" customFormat="1" ht="11.25">
      <c r="B175" s="200"/>
      <c r="C175" s="201"/>
      <c r="D175" s="202" t="s">
        <v>146</v>
      </c>
      <c r="E175" s="203" t="s">
        <v>1</v>
      </c>
      <c r="F175" s="204" t="s">
        <v>627</v>
      </c>
      <c r="G175" s="201"/>
      <c r="H175" s="205">
        <v>1.069</v>
      </c>
      <c r="I175" s="206"/>
      <c r="J175" s="201"/>
      <c r="K175" s="201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146</v>
      </c>
      <c r="AU175" s="211" t="s">
        <v>88</v>
      </c>
      <c r="AV175" s="13" t="s">
        <v>88</v>
      </c>
      <c r="AW175" s="13" t="s">
        <v>33</v>
      </c>
      <c r="AX175" s="13" t="s">
        <v>77</v>
      </c>
      <c r="AY175" s="211" t="s">
        <v>136</v>
      </c>
    </row>
    <row r="176" spans="1:65" s="13" customFormat="1" ht="11.25">
      <c r="B176" s="200"/>
      <c r="C176" s="201"/>
      <c r="D176" s="202" t="s">
        <v>146</v>
      </c>
      <c r="E176" s="203" t="s">
        <v>1</v>
      </c>
      <c r="F176" s="204" t="s">
        <v>628</v>
      </c>
      <c r="G176" s="201"/>
      <c r="H176" s="205">
        <v>0.91200000000000003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146</v>
      </c>
      <c r="AU176" s="211" t="s">
        <v>88</v>
      </c>
      <c r="AV176" s="13" t="s">
        <v>88</v>
      </c>
      <c r="AW176" s="13" t="s">
        <v>33</v>
      </c>
      <c r="AX176" s="13" t="s">
        <v>77</v>
      </c>
      <c r="AY176" s="211" t="s">
        <v>136</v>
      </c>
    </row>
    <row r="177" spans="1:65" s="15" customFormat="1" ht="11.25">
      <c r="B177" s="232"/>
      <c r="C177" s="233"/>
      <c r="D177" s="202" t="s">
        <v>146</v>
      </c>
      <c r="E177" s="234" t="s">
        <v>1</v>
      </c>
      <c r="F177" s="235" t="s">
        <v>163</v>
      </c>
      <c r="G177" s="233"/>
      <c r="H177" s="236">
        <v>1.9810000000000001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AT177" s="242" t="s">
        <v>146</v>
      </c>
      <c r="AU177" s="242" t="s">
        <v>88</v>
      </c>
      <c r="AV177" s="15" t="s">
        <v>137</v>
      </c>
      <c r="AW177" s="15" t="s">
        <v>33</v>
      </c>
      <c r="AX177" s="15" t="s">
        <v>77</v>
      </c>
      <c r="AY177" s="242" t="s">
        <v>136</v>
      </c>
    </row>
    <row r="178" spans="1:65" s="14" customFormat="1" ht="11.25">
      <c r="B178" s="212"/>
      <c r="C178" s="213"/>
      <c r="D178" s="202" t="s">
        <v>146</v>
      </c>
      <c r="E178" s="214" t="s">
        <v>1</v>
      </c>
      <c r="F178" s="215" t="s">
        <v>629</v>
      </c>
      <c r="G178" s="213"/>
      <c r="H178" s="214" t="s">
        <v>1</v>
      </c>
      <c r="I178" s="216"/>
      <c r="J178" s="213"/>
      <c r="K178" s="213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146</v>
      </c>
      <c r="AU178" s="221" t="s">
        <v>88</v>
      </c>
      <c r="AV178" s="14" t="s">
        <v>85</v>
      </c>
      <c r="AW178" s="14" t="s">
        <v>33</v>
      </c>
      <c r="AX178" s="14" t="s">
        <v>77</v>
      </c>
      <c r="AY178" s="221" t="s">
        <v>136</v>
      </c>
    </row>
    <row r="179" spans="1:65" s="13" customFormat="1" ht="11.25">
      <c r="B179" s="200"/>
      <c r="C179" s="201"/>
      <c r="D179" s="202" t="s">
        <v>146</v>
      </c>
      <c r="E179" s="203" t="s">
        <v>1</v>
      </c>
      <c r="F179" s="204" t="s">
        <v>630</v>
      </c>
      <c r="G179" s="201"/>
      <c r="H179" s="205">
        <v>4.5999999999999999E-2</v>
      </c>
      <c r="I179" s="206"/>
      <c r="J179" s="201"/>
      <c r="K179" s="201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146</v>
      </c>
      <c r="AU179" s="211" t="s">
        <v>88</v>
      </c>
      <c r="AV179" s="13" t="s">
        <v>88</v>
      </c>
      <c r="AW179" s="13" t="s">
        <v>33</v>
      </c>
      <c r="AX179" s="13" t="s">
        <v>77</v>
      </c>
      <c r="AY179" s="211" t="s">
        <v>136</v>
      </c>
    </row>
    <row r="180" spans="1:65" s="16" customFormat="1" ht="11.25">
      <c r="B180" s="243"/>
      <c r="C180" s="244"/>
      <c r="D180" s="202" t="s">
        <v>146</v>
      </c>
      <c r="E180" s="245" t="s">
        <v>1</v>
      </c>
      <c r="F180" s="246" t="s">
        <v>165</v>
      </c>
      <c r="G180" s="244"/>
      <c r="H180" s="247">
        <v>2.0270000000000001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AT180" s="253" t="s">
        <v>146</v>
      </c>
      <c r="AU180" s="253" t="s">
        <v>88</v>
      </c>
      <c r="AV180" s="16" t="s">
        <v>144</v>
      </c>
      <c r="AW180" s="16" t="s">
        <v>33</v>
      </c>
      <c r="AX180" s="16" t="s">
        <v>85</v>
      </c>
      <c r="AY180" s="253" t="s">
        <v>136</v>
      </c>
    </row>
    <row r="181" spans="1:65" s="2" customFormat="1" ht="24">
      <c r="A181" s="35"/>
      <c r="B181" s="36"/>
      <c r="C181" s="187" t="s">
        <v>245</v>
      </c>
      <c r="D181" s="187" t="s">
        <v>139</v>
      </c>
      <c r="E181" s="188" t="s">
        <v>631</v>
      </c>
      <c r="F181" s="189" t="s">
        <v>632</v>
      </c>
      <c r="G181" s="190" t="s">
        <v>168</v>
      </c>
      <c r="H181" s="191">
        <v>2.052</v>
      </c>
      <c r="I181" s="192"/>
      <c r="J181" s="193">
        <f>ROUND(I181*H181,2)</f>
        <v>0</v>
      </c>
      <c r="K181" s="189" t="s">
        <v>143</v>
      </c>
      <c r="L181" s="40"/>
      <c r="M181" s="194" t="s">
        <v>1</v>
      </c>
      <c r="N181" s="195" t="s">
        <v>42</v>
      </c>
      <c r="O181" s="72"/>
      <c r="P181" s="196">
        <f>O181*H181</f>
        <v>0</v>
      </c>
      <c r="Q181" s="196">
        <v>3.46E-3</v>
      </c>
      <c r="R181" s="196">
        <f>Q181*H181</f>
        <v>7.09992E-3</v>
      </c>
      <c r="S181" s="196">
        <v>0</v>
      </c>
      <c r="T181" s="19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8" t="s">
        <v>144</v>
      </c>
      <c r="AT181" s="198" t="s">
        <v>139</v>
      </c>
      <c r="AU181" s="198" t="s">
        <v>88</v>
      </c>
      <c r="AY181" s="18" t="s">
        <v>136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8" t="s">
        <v>85</v>
      </c>
      <c r="BK181" s="199">
        <f>ROUND(I181*H181,2)</f>
        <v>0</v>
      </c>
      <c r="BL181" s="18" t="s">
        <v>144</v>
      </c>
      <c r="BM181" s="198" t="s">
        <v>633</v>
      </c>
    </row>
    <row r="182" spans="1:65" s="14" customFormat="1" ht="22.5">
      <c r="B182" s="212"/>
      <c r="C182" s="213"/>
      <c r="D182" s="202" t="s">
        <v>146</v>
      </c>
      <c r="E182" s="214" t="s">
        <v>1</v>
      </c>
      <c r="F182" s="215" t="s">
        <v>634</v>
      </c>
      <c r="G182" s="213"/>
      <c r="H182" s="214" t="s">
        <v>1</v>
      </c>
      <c r="I182" s="216"/>
      <c r="J182" s="213"/>
      <c r="K182" s="213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146</v>
      </c>
      <c r="AU182" s="221" t="s">
        <v>88</v>
      </c>
      <c r="AV182" s="14" t="s">
        <v>85</v>
      </c>
      <c r="AW182" s="14" t="s">
        <v>33</v>
      </c>
      <c r="AX182" s="14" t="s">
        <v>77</v>
      </c>
      <c r="AY182" s="221" t="s">
        <v>136</v>
      </c>
    </row>
    <row r="183" spans="1:65" s="13" customFormat="1" ht="11.25">
      <c r="B183" s="200"/>
      <c r="C183" s="201"/>
      <c r="D183" s="202" t="s">
        <v>146</v>
      </c>
      <c r="E183" s="203" t="s">
        <v>1</v>
      </c>
      <c r="F183" s="204" t="s">
        <v>635</v>
      </c>
      <c r="G183" s="201"/>
      <c r="H183" s="205">
        <v>3.5840000000000001</v>
      </c>
      <c r="I183" s="206"/>
      <c r="J183" s="201"/>
      <c r="K183" s="201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146</v>
      </c>
      <c r="AU183" s="211" t="s">
        <v>88</v>
      </c>
      <c r="AV183" s="13" t="s">
        <v>88</v>
      </c>
      <c r="AW183" s="13" t="s">
        <v>33</v>
      </c>
      <c r="AX183" s="13" t="s">
        <v>77</v>
      </c>
      <c r="AY183" s="211" t="s">
        <v>136</v>
      </c>
    </row>
    <row r="184" spans="1:65" s="13" customFormat="1" ht="11.25">
      <c r="B184" s="200"/>
      <c r="C184" s="201"/>
      <c r="D184" s="202" t="s">
        <v>146</v>
      </c>
      <c r="E184" s="203" t="s">
        <v>1</v>
      </c>
      <c r="F184" s="204" t="s">
        <v>636</v>
      </c>
      <c r="G184" s="201"/>
      <c r="H184" s="205">
        <v>-0.874</v>
      </c>
      <c r="I184" s="206"/>
      <c r="J184" s="201"/>
      <c r="K184" s="201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146</v>
      </c>
      <c r="AU184" s="211" t="s">
        <v>88</v>
      </c>
      <c r="AV184" s="13" t="s">
        <v>88</v>
      </c>
      <c r="AW184" s="13" t="s">
        <v>33</v>
      </c>
      <c r="AX184" s="13" t="s">
        <v>77</v>
      </c>
      <c r="AY184" s="211" t="s">
        <v>136</v>
      </c>
    </row>
    <row r="185" spans="1:65" s="13" customFormat="1" ht="11.25">
      <c r="B185" s="200"/>
      <c r="C185" s="201"/>
      <c r="D185" s="202" t="s">
        <v>146</v>
      </c>
      <c r="E185" s="203" t="s">
        <v>1</v>
      </c>
      <c r="F185" s="204" t="s">
        <v>637</v>
      </c>
      <c r="G185" s="201"/>
      <c r="H185" s="205">
        <v>-0.65800000000000003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146</v>
      </c>
      <c r="AU185" s="211" t="s">
        <v>88</v>
      </c>
      <c r="AV185" s="13" t="s">
        <v>88</v>
      </c>
      <c r="AW185" s="13" t="s">
        <v>33</v>
      </c>
      <c r="AX185" s="13" t="s">
        <v>77</v>
      </c>
      <c r="AY185" s="211" t="s">
        <v>136</v>
      </c>
    </row>
    <row r="186" spans="1:65" s="16" customFormat="1" ht="11.25">
      <c r="B186" s="243"/>
      <c r="C186" s="244"/>
      <c r="D186" s="202" t="s">
        <v>146</v>
      </c>
      <c r="E186" s="245" t="s">
        <v>1</v>
      </c>
      <c r="F186" s="246" t="s">
        <v>165</v>
      </c>
      <c r="G186" s="244"/>
      <c r="H186" s="247">
        <v>2.052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AT186" s="253" t="s">
        <v>146</v>
      </c>
      <c r="AU186" s="253" t="s">
        <v>88</v>
      </c>
      <c r="AV186" s="16" t="s">
        <v>144</v>
      </c>
      <c r="AW186" s="16" t="s">
        <v>33</v>
      </c>
      <c r="AX186" s="16" t="s">
        <v>85</v>
      </c>
      <c r="AY186" s="253" t="s">
        <v>136</v>
      </c>
    </row>
    <row r="187" spans="1:65" s="2" customFormat="1" ht="24">
      <c r="A187" s="35"/>
      <c r="B187" s="36"/>
      <c r="C187" s="187" t="s">
        <v>251</v>
      </c>
      <c r="D187" s="187" t="s">
        <v>139</v>
      </c>
      <c r="E187" s="188" t="s">
        <v>638</v>
      </c>
      <c r="F187" s="189" t="s">
        <v>639</v>
      </c>
      <c r="G187" s="190" t="s">
        <v>168</v>
      </c>
      <c r="H187" s="191">
        <v>2.052</v>
      </c>
      <c r="I187" s="192"/>
      <c r="J187" s="193">
        <f>ROUND(I187*H187,2)</f>
        <v>0</v>
      </c>
      <c r="K187" s="189" t="s">
        <v>143</v>
      </c>
      <c r="L187" s="40"/>
      <c r="M187" s="194" t="s">
        <v>1</v>
      </c>
      <c r="N187" s="195" t="s">
        <v>42</v>
      </c>
      <c r="O187" s="72"/>
      <c r="P187" s="196">
        <f>O187*H187</f>
        <v>0</v>
      </c>
      <c r="Q187" s="196">
        <v>0</v>
      </c>
      <c r="R187" s="196">
        <f>Q187*H187</f>
        <v>0</v>
      </c>
      <c r="S187" s="196">
        <v>0</v>
      </c>
      <c r="T187" s="19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8" t="s">
        <v>144</v>
      </c>
      <c r="AT187" s="198" t="s">
        <v>139</v>
      </c>
      <c r="AU187" s="198" t="s">
        <v>88</v>
      </c>
      <c r="AY187" s="18" t="s">
        <v>136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8" t="s">
        <v>85</v>
      </c>
      <c r="BK187" s="199">
        <f>ROUND(I187*H187,2)</f>
        <v>0</v>
      </c>
      <c r="BL187" s="18" t="s">
        <v>144</v>
      </c>
      <c r="BM187" s="198" t="s">
        <v>640</v>
      </c>
    </row>
    <row r="188" spans="1:65" s="2" customFormat="1" ht="24">
      <c r="A188" s="35"/>
      <c r="B188" s="36"/>
      <c r="C188" s="187" t="s">
        <v>259</v>
      </c>
      <c r="D188" s="187" t="s">
        <v>139</v>
      </c>
      <c r="E188" s="188" t="s">
        <v>641</v>
      </c>
      <c r="F188" s="189" t="s">
        <v>642</v>
      </c>
      <c r="G188" s="190" t="s">
        <v>168</v>
      </c>
      <c r="H188" s="191">
        <v>2.052</v>
      </c>
      <c r="I188" s="192"/>
      <c r="J188" s="193">
        <f>ROUND(I188*H188,2)</f>
        <v>0</v>
      </c>
      <c r="K188" s="189" t="s">
        <v>143</v>
      </c>
      <c r="L188" s="40"/>
      <c r="M188" s="194" t="s">
        <v>1</v>
      </c>
      <c r="N188" s="195" t="s">
        <v>42</v>
      </c>
      <c r="O188" s="72"/>
      <c r="P188" s="196">
        <f>O188*H188</f>
        <v>0</v>
      </c>
      <c r="Q188" s="196">
        <v>2.5000000000000001E-3</v>
      </c>
      <c r="R188" s="196">
        <f>Q188*H188</f>
        <v>5.13E-3</v>
      </c>
      <c r="S188" s="196">
        <v>0</v>
      </c>
      <c r="T188" s="19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8" t="s">
        <v>144</v>
      </c>
      <c r="AT188" s="198" t="s">
        <v>139</v>
      </c>
      <c r="AU188" s="198" t="s">
        <v>88</v>
      </c>
      <c r="AY188" s="18" t="s">
        <v>136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8" t="s">
        <v>85</v>
      </c>
      <c r="BK188" s="199">
        <f>ROUND(I188*H188,2)</f>
        <v>0</v>
      </c>
      <c r="BL188" s="18" t="s">
        <v>144</v>
      </c>
      <c r="BM188" s="198" t="s">
        <v>643</v>
      </c>
    </row>
    <row r="189" spans="1:65" s="2" customFormat="1" ht="16.5" customHeight="1">
      <c r="A189" s="35"/>
      <c r="B189" s="36"/>
      <c r="C189" s="187" t="s">
        <v>7</v>
      </c>
      <c r="D189" s="187" t="s">
        <v>139</v>
      </c>
      <c r="E189" s="188" t="s">
        <v>644</v>
      </c>
      <c r="F189" s="189" t="s">
        <v>645</v>
      </c>
      <c r="G189" s="190" t="s">
        <v>234</v>
      </c>
      <c r="H189" s="191">
        <v>0.03</v>
      </c>
      <c r="I189" s="192"/>
      <c r="J189" s="193">
        <f>ROUND(I189*H189,2)</f>
        <v>0</v>
      </c>
      <c r="K189" s="189" t="s">
        <v>143</v>
      </c>
      <c r="L189" s="40"/>
      <c r="M189" s="194" t="s">
        <v>1</v>
      </c>
      <c r="N189" s="195" t="s">
        <v>42</v>
      </c>
      <c r="O189" s="72"/>
      <c r="P189" s="196">
        <f>O189*H189</f>
        <v>0</v>
      </c>
      <c r="Q189" s="196">
        <v>1.06277</v>
      </c>
      <c r="R189" s="196">
        <f>Q189*H189</f>
        <v>3.1883099999999998E-2</v>
      </c>
      <c r="S189" s="196">
        <v>0</v>
      </c>
      <c r="T189" s="19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8" t="s">
        <v>144</v>
      </c>
      <c r="AT189" s="198" t="s">
        <v>139</v>
      </c>
      <c r="AU189" s="198" t="s">
        <v>88</v>
      </c>
      <c r="AY189" s="18" t="s">
        <v>136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8" t="s">
        <v>85</v>
      </c>
      <c r="BK189" s="199">
        <f>ROUND(I189*H189,2)</f>
        <v>0</v>
      </c>
      <c r="BL189" s="18" t="s">
        <v>144</v>
      </c>
      <c r="BM189" s="198" t="s">
        <v>646</v>
      </c>
    </row>
    <row r="190" spans="1:65" s="14" customFormat="1" ht="11.25">
      <c r="B190" s="212"/>
      <c r="C190" s="213"/>
      <c r="D190" s="202" t="s">
        <v>146</v>
      </c>
      <c r="E190" s="214" t="s">
        <v>1</v>
      </c>
      <c r="F190" s="215" t="s">
        <v>647</v>
      </c>
      <c r="G190" s="213"/>
      <c r="H190" s="214" t="s">
        <v>1</v>
      </c>
      <c r="I190" s="216"/>
      <c r="J190" s="213"/>
      <c r="K190" s="213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146</v>
      </c>
      <c r="AU190" s="221" t="s">
        <v>88</v>
      </c>
      <c r="AV190" s="14" t="s">
        <v>85</v>
      </c>
      <c r="AW190" s="14" t="s">
        <v>33</v>
      </c>
      <c r="AX190" s="14" t="s">
        <v>77</v>
      </c>
      <c r="AY190" s="221" t="s">
        <v>136</v>
      </c>
    </row>
    <row r="191" spans="1:65" s="14" customFormat="1" ht="11.25">
      <c r="B191" s="212"/>
      <c r="C191" s="213"/>
      <c r="D191" s="202" t="s">
        <v>146</v>
      </c>
      <c r="E191" s="214" t="s">
        <v>1</v>
      </c>
      <c r="F191" s="215" t="s">
        <v>648</v>
      </c>
      <c r="G191" s="213"/>
      <c r="H191" s="214" t="s">
        <v>1</v>
      </c>
      <c r="I191" s="216"/>
      <c r="J191" s="213"/>
      <c r="K191" s="213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146</v>
      </c>
      <c r="AU191" s="221" t="s">
        <v>88</v>
      </c>
      <c r="AV191" s="14" t="s">
        <v>85</v>
      </c>
      <c r="AW191" s="14" t="s">
        <v>33</v>
      </c>
      <c r="AX191" s="14" t="s">
        <v>77</v>
      </c>
      <c r="AY191" s="221" t="s">
        <v>136</v>
      </c>
    </row>
    <row r="192" spans="1:65" s="13" customFormat="1" ht="11.25">
      <c r="B192" s="200"/>
      <c r="C192" s="201"/>
      <c r="D192" s="202" t="s">
        <v>146</v>
      </c>
      <c r="E192" s="203" t="s">
        <v>1</v>
      </c>
      <c r="F192" s="204" t="s">
        <v>649</v>
      </c>
      <c r="G192" s="201"/>
      <c r="H192" s="205">
        <v>1.6E-2</v>
      </c>
      <c r="I192" s="206"/>
      <c r="J192" s="201"/>
      <c r="K192" s="201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146</v>
      </c>
      <c r="AU192" s="211" t="s">
        <v>88</v>
      </c>
      <c r="AV192" s="13" t="s">
        <v>88</v>
      </c>
      <c r="AW192" s="13" t="s">
        <v>33</v>
      </c>
      <c r="AX192" s="13" t="s">
        <v>77</v>
      </c>
      <c r="AY192" s="211" t="s">
        <v>136</v>
      </c>
    </row>
    <row r="193" spans="1:65" s="13" customFormat="1" ht="11.25">
      <c r="B193" s="200"/>
      <c r="C193" s="201"/>
      <c r="D193" s="202" t="s">
        <v>146</v>
      </c>
      <c r="E193" s="203" t="s">
        <v>1</v>
      </c>
      <c r="F193" s="204" t="s">
        <v>650</v>
      </c>
      <c r="G193" s="201"/>
      <c r="H193" s="205">
        <v>1.4E-2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146</v>
      </c>
      <c r="AU193" s="211" t="s">
        <v>88</v>
      </c>
      <c r="AV193" s="13" t="s">
        <v>88</v>
      </c>
      <c r="AW193" s="13" t="s">
        <v>33</v>
      </c>
      <c r="AX193" s="13" t="s">
        <v>77</v>
      </c>
      <c r="AY193" s="211" t="s">
        <v>136</v>
      </c>
    </row>
    <row r="194" spans="1:65" s="16" customFormat="1" ht="11.25">
      <c r="B194" s="243"/>
      <c r="C194" s="244"/>
      <c r="D194" s="202" t="s">
        <v>146</v>
      </c>
      <c r="E194" s="245" t="s">
        <v>1</v>
      </c>
      <c r="F194" s="246" t="s">
        <v>165</v>
      </c>
      <c r="G194" s="244"/>
      <c r="H194" s="247">
        <v>0.03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AT194" s="253" t="s">
        <v>146</v>
      </c>
      <c r="AU194" s="253" t="s">
        <v>88</v>
      </c>
      <c r="AV194" s="16" t="s">
        <v>144</v>
      </c>
      <c r="AW194" s="16" t="s">
        <v>33</v>
      </c>
      <c r="AX194" s="16" t="s">
        <v>85</v>
      </c>
      <c r="AY194" s="253" t="s">
        <v>136</v>
      </c>
    </row>
    <row r="195" spans="1:65" s="12" customFormat="1" ht="22.9" customHeight="1">
      <c r="B195" s="171"/>
      <c r="C195" s="172"/>
      <c r="D195" s="173" t="s">
        <v>76</v>
      </c>
      <c r="E195" s="185" t="s">
        <v>174</v>
      </c>
      <c r="F195" s="185" t="s">
        <v>562</v>
      </c>
      <c r="G195" s="172"/>
      <c r="H195" s="172"/>
      <c r="I195" s="175"/>
      <c r="J195" s="186">
        <f>BK195</f>
        <v>0</v>
      </c>
      <c r="K195" s="172"/>
      <c r="L195" s="177"/>
      <c r="M195" s="178"/>
      <c r="N195" s="179"/>
      <c r="O195" s="179"/>
      <c r="P195" s="180">
        <f>SUM(P196:P209)</f>
        <v>0</v>
      </c>
      <c r="Q195" s="179"/>
      <c r="R195" s="180">
        <f>SUM(R196:R209)</f>
        <v>0</v>
      </c>
      <c r="S195" s="179"/>
      <c r="T195" s="181">
        <f>SUM(T196:T209)</f>
        <v>0</v>
      </c>
      <c r="AR195" s="182" t="s">
        <v>85</v>
      </c>
      <c r="AT195" s="183" t="s">
        <v>76</v>
      </c>
      <c r="AU195" s="183" t="s">
        <v>85</v>
      </c>
      <c r="AY195" s="182" t="s">
        <v>136</v>
      </c>
      <c r="BK195" s="184">
        <f>SUM(BK196:BK209)</f>
        <v>0</v>
      </c>
    </row>
    <row r="196" spans="1:65" s="2" customFormat="1" ht="24">
      <c r="A196" s="35"/>
      <c r="B196" s="36"/>
      <c r="C196" s="187" t="s">
        <v>272</v>
      </c>
      <c r="D196" s="187" t="s">
        <v>139</v>
      </c>
      <c r="E196" s="188" t="s">
        <v>651</v>
      </c>
      <c r="F196" s="189" t="s">
        <v>652</v>
      </c>
      <c r="G196" s="190" t="s">
        <v>168</v>
      </c>
      <c r="H196" s="191">
        <v>85.305999999999997</v>
      </c>
      <c r="I196" s="192"/>
      <c r="J196" s="193">
        <f>ROUND(I196*H196,2)</f>
        <v>0</v>
      </c>
      <c r="K196" s="189" t="s">
        <v>143</v>
      </c>
      <c r="L196" s="40"/>
      <c r="M196" s="194" t="s">
        <v>1</v>
      </c>
      <c r="N196" s="195" t="s">
        <v>42</v>
      </c>
      <c r="O196" s="72"/>
      <c r="P196" s="196">
        <f>O196*H196</f>
        <v>0</v>
      </c>
      <c r="Q196" s="196">
        <v>0</v>
      </c>
      <c r="R196" s="196">
        <f>Q196*H196</f>
        <v>0</v>
      </c>
      <c r="S196" s="196">
        <v>0</v>
      </c>
      <c r="T196" s="19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8" t="s">
        <v>144</v>
      </c>
      <c r="AT196" s="198" t="s">
        <v>139</v>
      </c>
      <c r="AU196" s="198" t="s">
        <v>88</v>
      </c>
      <c r="AY196" s="18" t="s">
        <v>136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8" t="s">
        <v>85</v>
      </c>
      <c r="BK196" s="199">
        <f>ROUND(I196*H196,2)</f>
        <v>0</v>
      </c>
      <c r="BL196" s="18" t="s">
        <v>144</v>
      </c>
      <c r="BM196" s="198" t="s">
        <v>653</v>
      </c>
    </row>
    <row r="197" spans="1:65" s="14" customFormat="1" ht="11.25">
      <c r="B197" s="212"/>
      <c r="C197" s="213"/>
      <c r="D197" s="202" t="s">
        <v>146</v>
      </c>
      <c r="E197" s="214" t="s">
        <v>1</v>
      </c>
      <c r="F197" s="215" t="s">
        <v>654</v>
      </c>
      <c r="G197" s="213"/>
      <c r="H197" s="214" t="s">
        <v>1</v>
      </c>
      <c r="I197" s="216"/>
      <c r="J197" s="213"/>
      <c r="K197" s="213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146</v>
      </c>
      <c r="AU197" s="221" t="s">
        <v>88</v>
      </c>
      <c r="AV197" s="14" t="s">
        <v>85</v>
      </c>
      <c r="AW197" s="14" t="s">
        <v>33</v>
      </c>
      <c r="AX197" s="14" t="s">
        <v>77</v>
      </c>
      <c r="AY197" s="221" t="s">
        <v>136</v>
      </c>
    </row>
    <row r="198" spans="1:65" s="13" customFormat="1" ht="11.25">
      <c r="B198" s="200"/>
      <c r="C198" s="201"/>
      <c r="D198" s="202" t="s">
        <v>146</v>
      </c>
      <c r="E198" s="203" t="s">
        <v>1</v>
      </c>
      <c r="F198" s="204" t="s">
        <v>655</v>
      </c>
      <c r="G198" s="201"/>
      <c r="H198" s="205">
        <v>85.305999999999997</v>
      </c>
      <c r="I198" s="206"/>
      <c r="J198" s="201"/>
      <c r="K198" s="201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146</v>
      </c>
      <c r="AU198" s="211" t="s">
        <v>88</v>
      </c>
      <c r="AV198" s="13" t="s">
        <v>88</v>
      </c>
      <c r="AW198" s="13" t="s">
        <v>33</v>
      </c>
      <c r="AX198" s="13" t="s">
        <v>85</v>
      </c>
      <c r="AY198" s="211" t="s">
        <v>136</v>
      </c>
    </row>
    <row r="199" spans="1:65" s="2" customFormat="1" ht="24">
      <c r="A199" s="35"/>
      <c r="B199" s="36"/>
      <c r="C199" s="187" t="s">
        <v>278</v>
      </c>
      <c r="D199" s="187" t="s">
        <v>139</v>
      </c>
      <c r="E199" s="188" t="s">
        <v>656</v>
      </c>
      <c r="F199" s="189" t="s">
        <v>657</v>
      </c>
      <c r="G199" s="190" t="s">
        <v>168</v>
      </c>
      <c r="H199" s="191">
        <v>101.946</v>
      </c>
      <c r="I199" s="192"/>
      <c r="J199" s="193">
        <f>ROUND(I199*H199,2)</f>
        <v>0</v>
      </c>
      <c r="K199" s="189" t="s">
        <v>143</v>
      </c>
      <c r="L199" s="40"/>
      <c r="M199" s="194" t="s">
        <v>1</v>
      </c>
      <c r="N199" s="195" t="s">
        <v>42</v>
      </c>
      <c r="O199" s="72"/>
      <c r="P199" s="196">
        <f>O199*H199</f>
        <v>0</v>
      </c>
      <c r="Q199" s="196">
        <v>0</v>
      </c>
      <c r="R199" s="196">
        <f>Q199*H199</f>
        <v>0</v>
      </c>
      <c r="S199" s="196">
        <v>0</v>
      </c>
      <c r="T199" s="19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8" t="s">
        <v>144</v>
      </c>
      <c r="AT199" s="198" t="s">
        <v>139</v>
      </c>
      <c r="AU199" s="198" t="s">
        <v>88</v>
      </c>
      <c r="AY199" s="18" t="s">
        <v>136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8" t="s">
        <v>85</v>
      </c>
      <c r="BK199" s="199">
        <f>ROUND(I199*H199,2)</f>
        <v>0</v>
      </c>
      <c r="BL199" s="18" t="s">
        <v>144</v>
      </c>
      <c r="BM199" s="198" t="s">
        <v>658</v>
      </c>
    </row>
    <row r="200" spans="1:65" s="14" customFormat="1" ht="11.25">
      <c r="B200" s="212"/>
      <c r="C200" s="213"/>
      <c r="D200" s="202" t="s">
        <v>146</v>
      </c>
      <c r="E200" s="214" t="s">
        <v>1</v>
      </c>
      <c r="F200" s="215" t="s">
        <v>659</v>
      </c>
      <c r="G200" s="213"/>
      <c r="H200" s="214" t="s">
        <v>1</v>
      </c>
      <c r="I200" s="216"/>
      <c r="J200" s="213"/>
      <c r="K200" s="213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146</v>
      </c>
      <c r="AU200" s="221" t="s">
        <v>88</v>
      </c>
      <c r="AV200" s="14" t="s">
        <v>85</v>
      </c>
      <c r="AW200" s="14" t="s">
        <v>33</v>
      </c>
      <c r="AX200" s="14" t="s">
        <v>77</v>
      </c>
      <c r="AY200" s="221" t="s">
        <v>136</v>
      </c>
    </row>
    <row r="201" spans="1:65" s="13" customFormat="1" ht="11.25">
      <c r="B201" s="200"/>
      <c r="C201" s="201"/>
      <c r="D201" s="202" t="s">
        <v>146</v>
      </c>
      <c r="E201" s="203" t="s">
        <v>1</v>
      </c>
      <c r="F201" s="204" t="s">
        <v>660</v>
      </c>
      <c r="G201" s="201"/>
      <c r="H201" s="205">
        <v>101.946</v>
      </c>
      <c r="I201" s="206"/>
      <c r="J201" s="201"/>
      <c r="K201" s="201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146</v>
      </c>
      <c r="AU201" s="211" t="s">
        <v>88</v>
      </c>
      <c r="AV201" s="13" t="s">
        <v>88</v>
      </c>
      <c r="AW201" s="13" t="s">
        <v>33</v>
      </c>
      <c r="AX201" s="13" t="s">
        <v>85</v>
      </c>
      <c r="AY201" s="211" t="s">
        <v>136</v>
      </c>
    </row>
    <row r="202" spans="1:65" s="2" customFormat="1" ht="33" customHeight="1">
      <c r="A202" s="35"/>
      <c r="B202" s="36"/>
      <c r="C202" s="187" t="s">
        <v>285</v>
      </c>
      <c r="D202" s="187" t="s">
        <v>139</v>
      </c>
      <c r="E202" s="188" t="s">
        <v>661</v>
      </c>
      <c r="F202" s="189" t="s">
        <v>662</v>
      </c>
      <c r="G202" s="190" t="s">
        <v>168</v>
      </c>
      <c r="H202" s="191">
        <v>106.206</v>
      </c>
      <c r="I202" s="192"/>
      <c r="J202" s="193">
        <f>ROUND(I202*H202,2)</f>
        <v>0</v>
      </c>
      <c r="K202" s="189" t="s">
        <v>143</v>
      </c>
      <c r="L202" s="40"/>
      <c r="M202" s="194" t="s">
        <v>1</v>
      </c>
      <c r="N202" s="195" t="s">
        <v>42</v>
      </c>
      <c r="O202" s="72"/>
      <c r="P202" s="196">
        <f>O202*H202</f>
        <v>0</v>
      </c>
      <c r="Q202" s="196">
        <v>0</v>
      </c>
      <c r="R202" s="196">
        <f>Q202*H202</f>
        <v>0</v>
      </c>
      <c r="S202" s="196">
        <v>0</v>
      </c>
      <c r="T202" s="19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8" t="s">
        <v>144</v>
      </c>
      <c r="AT202" s="198" t="s">
        <v>139</v>
      </c>
      <c r="AU202" s="198" t="s">
        <v>88</v>
      </c>
      <c r="AY202" s="18" t="s">
        <v>136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8" t="s">
        <v>85</v>
      </c>
      <c r="BK202" s="199">
        <f>ROUND(I202*H202,2)</f>
        <v>0</v>
      </c>
      <c r="BL202" s="18" t="s">
        <v>144</v>
      </c>
      <c r="BM202" s="198" t="s">
        <v>663</v>
      </c>
    </row>
    <row r="203" spans="1:65" s="14" customFormat="1" ht="11.25">
      <c r="B203" s="212"/>
      <c r="C203" s="213"/>
      <c r="D203" s="202" t="s">
        <v>146</v>
      </c>
      <c r="E203" s="214" t="s">
        <v>1</v>
      </c>
      <c r="F203" s="215" t="s">
        <v>659</v>
      </c>
      <c r="G203" s="213"/>
      <c r="H203" s="214" t="s">
        <v>1</v>
      </c>
      <c r="I203" s="216"/>
      <c r="J203" s="213"/>
      <c r="K203" s="213"/>
      <c r="L203" s="217"/>
      <c r="M203" s="218"/>
      <c r="N203" s="219"/>
      <c r="O203" s="219"/>
      <c r="P203" s="219"/>
      <c r="Q203" s="219"/>
      <c r="R203" s="219"/>
      <c r="S203" s="219"/>
      <c r="T203" s="220"/>
      <c r="AT203" s="221" t="s">
        <v>146</v>
      </c>
      <c r="AU203" s="221" t="s">
        <v>88</v>
      </c>
      <c r="AV203" s="14" t="s">
        <v>85</v>
      </c>
      <c r="AW203" s="14" t="s">
        <v>33</v>
      </c>
      <c r="AX203" s="14" t="s">
        <v>77</v>
      </c>
      <c r="AY203" s="221" t="s">
        <v>136</v>
      </c>
    </row>
    <row r="204" spans="1:65" s="13" customFormat="1" ht="11.25">
      <c r="B204" s="200"/>
      <c r="C204" s="201"/>
      <c r="D204" s="202" t="s">
        <v>146</v>
      </c>
      <c r="E204" s="203" t="s">
        <v>1</v>
      </c>
      <c r="F204" s="204" t="s">
        <v>664</v>
      </c>
      <c r="G204" s="201"/>
      <c r="H204" s="205">
        <v>106.206</v>
      </c>
      <c r="I204" s="206"/>
      <c r="J204" s="201"/>
      <c r="K204" s="201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146</v>
      </c>
      <c r="AU204" s="211" t="s">
        <v>88</v>
      </c>
      <c r="AV204" s="13" t="s">
        <v>88</v>
      </c>
      <c r="AW204" s="13" t="s">
        <v>33</v>
      </c>
      <c r="AX204" s="13" t="s">
        <v>85</v>
      </c>
      <c r="AY204" s="211" t="s">
        <v>136</v>
      </c>
    </row>
    <row r="205" spans="1:65" s="2" customFormat="1" ht="24">
      <c r="A205" s="35"/>
      <c r="B205" s="36"/>
      <c r="C205" s="187" t="s">
        <v>291</v>
      </c>
      <c r="D205" s="187" t="s">
        <v>139</v>
      </c>
      <c r="E205" s="188" t="s">
        <v>665</v>
      </c>
      <c r="F205" s="189" t="s">
        <v>666</v>
      </c>
      <c r="G205" s="190" t="s">
        <v>168</v>
      </c>
      <c r="H205" s="191">
        <v>106.206</v>
      </c>
      <c r="I205" s="192"/>
      <c r="J205" s="193">
        <f>ROUND(I205*H205,2)</f>
        <v>0</v>
      </c>
      <c r="K205" s="189" t="s">
        <v>143</v>
      </c>
      <c r="L205" s="40"/>
      <c r="M205" s="194" t="s">
        <v>1</v>
      </c>
      <c r="N205" s="195" t="s">
        <v>42</v>
      </c>
      <c r="O205" s="72"/>
      <c r="P205" s="196">
        <f>O205*H205</f>
        <v>0</v>
      </c>
      <c r="Q205" s="196">
        <v>0</v>
      </c>
      <c r="R205" s="196">
        <f>Q205*H205</f>
        <v>0</v>
      </c>
      <c r="S205" s="196">
        <v>0</v>
      </c>
      <c r="T205" s="19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8" t="s">
        <v>144</v>
      </c>
      <c r="AT205" s="198" t="s">
        <v>139</v>
      </c>
      <c r="AU205" s="198" t="s">
        <v>88</v>
      </c>
      <c r="AY205" s="18" t="s">
        <v>136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8" t="s">
        <v>85</v>
      </c>
      <c r="BK205" s="199">
        <f>ROUND(I205*H205,2)</f>
        <v>0</v>
      </c>
      <c r="BL205" s="18" t="s">
        <v>144</v>
      </c>
      <c r="BM205" s="198" t="s">
        <v>667</v>
      </c>
    </row>
    <row r="206" spans="1:65" s="14" customFormat="1" ht="11.25">
      <c r="B206" s="212"/>
      <c r="C206" s="213"/>
      <c r="D206" s="202" t="s">
        <v>146</v>
      </c>
      <c r="E206" s="214" t="s">
        <v>1</v>
      </c>
      <c r="F206" s="215" t="s">
        <v>659</v>
      </c>
      <c r="G206" s="213"/>
      <c r="H206" s="214" t="s">
        <v>1</v>
      </c>
      <c r="I206" s="216"/>
      <c r="J206" s="213"/>
      <c r="K206" s="213"/>
      <c r="L206" s="217"/>
      <c r="M206" s="218"/>
      <c r="N206" s="219"/>
      <c r="O206" s="219"/>
      <c r="P206" s="219"/>
      <c r="Q206" s="219"/>
      <c r="R206" s="219"/>
      <c r="S206" s="219"/>
      <c r="T206" s="220"/>
      <c r="AT206" s="221" t="s">
        <v>146</v>
      </c>
      <c r="AU206" s="221" t="s">
        <v>88</v>
      </c>
      <c r="AV206" s="14" t="s">
        <v>85</v>
      </c>
      <c r="AW206" s="14" t="s">
        <v>33</v>
      </c>
      <c r="AX206" s="14" t="s">
        <v>77</v>
      </c>
      <c r="AY206" s="221" t="s">
        <v>136</v>
      </c>
    </row>
    <row r="207" spans="1:65" s="13" customFormat="1" ht="11.25">
      <c r="B207" s="200"/>
      <c r="C207" s="201"/>
      <c r="D207" s="202" t="s">
        <v>146</v>
      </c>
      <c r="E207" s="203" t="s">
        <v>1</v>
      </c>
      <c r="F207" s="204" t="s">
        <v>664</v>
      </c>
      <c r="G207" s="201"/>
      <c r="H207" s="205">
        <v>106.206</v>
      </c>
      <c r="I207" s="206"/>
      <c r="J207" s="201"/>
      <c r="K207" s="201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146</v>
      </c>
      <c r="AU207" s="211" t="s">
        <v>88</v>
      </c>
      <c r="AV207" s="13" t="s">
        <v>88</v>
      </c>
      <c r="AW207" s="13" t="s">
        <v>33</v>
      </c>
      <c r="AX207" s="13" t="s">
        <v>85</v>
      </c>
      <c r="AY207" s="211" t="s">
        <v>136</v>
      </c>
    </row>
    <row r="208" spans="1:65" s="2" customFormat="1" ht="24">
      <c r="A208" s="35"/>
      <c r="B208" s="36"/>
      <c r="C208" s="187" t="s">
        <v>298</v>
      </c>
      <c r="D208" s="187" t="s">
        <v>139</v>
      </c>
      <c r="E208" s="188" t="s">
        <v>668</v>
      </c>
      <c r="F208" s="189" t="s">
        <v>669</v>
      </c>
      <c r="G208" s="190" t="s">
        <v>168</v>
      </c>
      <c r="H208" s="191">
        <v>106.206</v>
      </c>
      <c r="I208" s="192"/>
      <c r="J208" s="193">
        <f>ROUND(I208*H208,2)</f>
        <v>0</v>
      </c>
      <c r="K208" s="189" t="s">
        <v>143</v>
      </c>
      <c r="L208" s="40"/>
      <c r="M208" s="194" t="s">
        <v>1</v>
      </c>
      <c r="N208" s="195" t="s">
        <v>42</v>
      </c>
      <c r="O208" s="72"/>
      <c r="P208" s="196">
        <f>O208*H208</f>
        <v>0</v>
      </c>
      <c r="Q208" s="196">
        <v>0</v>
      </c>
      <c r="R208" s="196">
        <f>Q208*H208</f>
        <v>0</v>
      </c>
      <c r="S208" s="196">
        <v>0</v>
      </c>
      <c r="T208" s="19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8" t="s">
        <v>144</v>
      </c>
      <c r="AT208" s="198" t="s">
        <v>139</v>
      </c>
      <c r="AU208" s="198" t="s">
        <v>88</v>
      </c>
      <c r="AY208" s="18" t="s">
        <v>136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8" t="s">
        <v>85</v>
      </c>
      <c r="BK208" s="199">
        <f>ROUND(I208*H208,2)</f>
        <v>0</v>
      </c>
      <c r="BL208" s="18" t="s">
        <v>144</v>
      </c>
      <c r="BM208" s="198" t="s">
        <v>670</v>
      </c>
    </row>
    <row r="209" spans="1:65" s="2" customFormat="1" ht="33" customHeight="1">
      <c r="A209" s="35"/>
      <c r="B209" s="36"/>
      <c r="C209" s="187" t="s">
        <v>304</v>
      </c>
      <c r="D209" s="187" t="s">
        <v>139</v>
      </c>
      <c r="E209" s="188" t="s">
        <v>671</v>
      </c>
      <c r="F209" s="189" t="s">
        <v>672</v>
      </c>
      <c r="G209" s="190" t="s">
        <v>168</v>
      </c>
      <c r="H209" s="191">
        <v>106.206</v>
      </c>
      <c r="I209" s="192"/>
      <c r="J209" s="193">
        <f>ROUND(I209*H209,2)</f>
        <v>0</v>
      </c>
      <c r="K209" s="189" t="s">
        <v>143</v>
      </c>
      <c r="L209" s="40"/>
      <c r="M209" s="194" t="s">
        <v>1</v>
      </c>
      <c r="N209" s="195" t="s">
        <v>42</v>
      </c>
      <c r="O209" s="72"/>
      <c r="P209" s="196">
        <f>O209*H209</f>
        <v>0</v>
      </c>
      <c r="Q209" s="196">
        <v>0</v>
      </c>
      <c r="R209" s="196">
        <f>Q209*H209</f>
        <v>0</v>
      </c>
      <c r="S209" s="196">
        <v>0</v>
      </c>
      <c r="T209" s="19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8" t="s">
        <v>144</v>
      </c>
      <c r="AT209" s="198" t="s">
        <v>139</v>
      </c>
      <c r="AU209" s="198" t="s">
        <v>88</v>
      </c>
      <c r="AY209" s="18" t="s">
        <v>136</v>
      </c>
      <c r="BE209" s="199">
        <f>IF(N209="základní",J209,0)</f>
        <v>0</v>
      </c>
      <c r="BF209" s="199">
        <f>IF(N209="snížená",J209,0)</f>
        <v>0</v>
      </c>
      <c r="BG209" s="199">
        <f>IF(N209="zákl. přenesená",J209,0)</f>
        <v>0</v>
      </c>
      <c r="BH209" s="199">
        <f>IF(N209="sníž. přenesená",J209,0)</f>
        <v>0</v>
      </c>
      <c r="BI209" s="199">
        <f>IF(N209="nulová",J209,0)</f>
        <v>0</v>
      </c>
      <c r="BJ209" s="18" t="s">
        <v>85</v>
      </c>
      <c r="BK209" s="199">
        <f>ROUND(I209*H209,2)</f>
        <v>0</v>
      </c>
      <c r="BL209" s="18" t="s">
        <v>144</v>
      </c>
      <c r="BM209" s="198" t="s">
        <v>673</v>
      </c>
    </row>
    <row r="210" spans="1:65" s="12" customFormat="1" ht="22.9" customHeight="1">
      <c r="B210" s="171"/>
      <c r="C210" s="172"/>
      <c r="D210" s="173" t="s">
        <v>76</v>
      </c>
      <c r="E210" s="185" t="s">
        <v>188</v>
      </c>
      <c r="F210" s="185" t="s">
        <v>189</v>
      </c>
      <c r="G210" s="172"/>
      <c r="H210" s="172"/>
      <c r="I210" s="175"/>
      <c r="J210" s="186">
        <f>BK210</f>
        <v>0</v>
      </c>
      <c r="K210" s="172"/>
      <c r="L210" s="177"/>
      <c r="M210" s="178"/>
      <c r="N210" s="179"/>
      <c r="O210" s="179"/>
      <c r="P210" s="180">
        <f>SUM(P211:P235)</f>
        <v>0</v>
      </c>
      <c r="Q210" s="179"/>
      <c r="R210" s="180">
        <f>SUM(R211:R235)</f>
        <v>4.5066049999999996E-2</v>
      </c>
      <c r="S210" s="179"/>
      <c r="T210" s="181">
        <f>SUM(T211:T235)</f>
        <v>86.950500000000005</v>
      </c>
      <c r="AR210" s="182" t="s">
        <v>85</v>
      </c>
      <c r="AT210" s="183" t="s">
        <v>76</v>
      </c>
      <c r="AU210" s="183" t="s">
        <v>85</v>
      </c>
      <c r="AY210" s="182" t="s">
        <v>136</v>
      </c>
      <c r="BK210" s="184">
        <f>SUM(BK211:BK235)</f>
        <v>0</v>
      </c>
    </row>
    <row r="211" spans="1:65" s="2" customFormat="1" ht="33" customHeight="1">
      <c r="A211" s="35"/>
      <c r="B211" s="36"/>
      <c r="C211" s="187" t="s">
        <v>315</v>
      </c>
      <c r="D211" s="187" t="s">
        <v>139</v>
      </c>
      <c r="E211" s="188" t="s">
        <v>479</v>
      </c>
      <c r="F211" s="189" t="s">
        <v>480</v>
      </c>
      <c r="G211" s="190" t="s">
        <v>177</v>
      </c>
      <c r="H211" s="191">
        <v>44.795000000000002</v>
      </c>
      <c r="I211" s="192"/>
      <c r="J211" s="193">
        <f>ROUND(I211*H211,2)</f>
        <v>0</v>
      </c>
      <c r="K211" s="189" t="s">
        <v>143</v>
      </c>
      <c r="L211" s="40"/>
      <c r="M211" s="194" t="s">
        <v>1</v>
      </c>
      <c r="N211" s="195" t="s">
        <v>42</v>
      </c>
      <c r="O211" s="72"/>
      <c r="P211" s="196">
        <f>O211*H211</f>
        <v>0</v>
      </c>
      <c r="Q211" s="196">
        <v>6.0999999999999997E-4</v>
      </c>
      <c r="R211" s="196">
        <f>Q211*H211</f>
        <v>2.7324950000000001E-2</v>
      </c>
      <c r="S211" s="196">
        <v>0</v>
      </c>
      <c r="T211" s="19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8" t="s">
        <v>144</v>
      </c>
      <c r="AT211" s="198" t="s">
        <v>139</v>
      </c>
      <c r="AU211" s="198" t="s">
        <v>88</v>
      </c>
      <c r="AY211" s="18" t="s">
        <v>136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8" t="s">
        <v>85</v>
      </c>
      <c r="BK211" s="199">
        <f>ROUND(I211*H211,2)</f>
        <v>0</v>
      </c>
      <c r="BL211" s="18" t="s">
        <v>144</v>
      </c>
      <c r="BM211" s="198" t="s">
        <v>674</v>
      </c>
    </row>
    <row r="212" spans="1:65" s="14" customFormat="1" ht="11.25">
      <c r="B212" s="212"/>
      <c r="C212" s="213"/>
      <c r="D212" s="202" t="s">
        <v>146</v>
      </c>
      <c r="E212" s="214" t="s">
        <v>1</v>
      </c>
      <c r="F212" s="215" t="s">
        <v>614</v>
      </c>
      <c r="G212" s="213"/>
      <c r="H212" s="214" t="s">
        <v>1</v>
      </c>
      <c r="I212" s="216"/>
      <c r="J212" s="213"/>
      <c r="K212" s="213"/>
      <c r="L212" s="217"/>
      <c r="M212" s="218"/>
      <c r="N212" s="219"/>
      <c r="O212" s="219"/>
      <c r="P212" s="219"/>
      <c r="Q212" s="219"/>
      <c r="R212" s="219"/>
      <c r="S212" s="219"/>
      <c r="T212" s="220"/>
      <c r="AT212" s="221" t="s">
        <v>146</v>
      </c>
      <c r="AU212" s="221" t="s">
        <v>88</v>
      </c>
      <c r="AV212" s="14" t="s">
        <v>85</v>
      </c>
      <c r="AW212" s="14" t="s">
        <v>33</v>
      </c>
      <c r="AX212" s="14" t="s">
        <v>77</v>
      </c>
      <c r="AY212" s="221" t="s">
        <v>136</v>
      </c>
    </row>
    <row r="213" spans="1:65" s="13" customFormat="1" ht="11.25">
      <c r="B213" s="200"/>
      <c r="C213" s="201"/>
      <c r="D213" s="202" t="s">
        <v>146</v>
      </c>
      <c r="E213" s="203" t="s">
        <v>1</v>
      </c>
      <c r="F213" s="204" t="s">
        <v>615</v>
      </c>
      <c r="G213" s="201"/>
      <c r="H213" s="205">
        <v>44.795000000000002</v>
      </c>
      <c r="I213" s="206"/>
      <c r="J213" s="201"/>
      <c r="K213" s="201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146</v>
      </c>
      <c r="AU213" s="211" t="s">
        <v>88</v>
      </c>
      <c r="AV213" s="13" t="s">
        <v>88</v>
      </c>
      <c r="AW213" s="13" t="s">
        <v>33</v>
      </c>
      <c r="AX213" s="13" t="s">
        <v>85</v>
      </c>
      <c r="AY213" s="211" t="s">
        <v>136</v>
      </c>
    </row>
    <row r="214" spans="1:65" s="2" customFormat="1" ht="16.5" customHeight="1">
      <c r="A214" s="35"/>
      <c r="B214" s="36"/>
      <c r="C214" s="187" t="s">
        <v>319</v>
      </c>
      <c r="D214" s="187" t="s">
        <v>139</v>
      </c>
      <c r="E214" s="188" t="s">
        <v>675</v>
      </c>
      <c r="F214" s="189" t="s">
        <v>676</v>
      </c>
      <c r="G214" s="190" t="s">
        <v>168</v>
      </c>
      <c r="H214" s="191">
        <v>250</v>
      </c>
      <c r="I214" s="192"/>
      <c r="J214" s="193">
        <f>ROUND(I214*H214,2)</f>
        <v>0</v>
      </c>
      <c r="K214" s="189" t="s">
        <v>143</v>
      </c>
      <c r="L214" s="40"/>
      <c r="M214" s="194" t="s">
        <v>1</v>
      </c>
      <c r="N214" s="195" t="s">
        <v>42</v>
      </c>
      <c r="O214" s="72"/>
      <c r="P214" s="196">
        <f>O214*H214</f>
        <v>0</v>
      </c>
      <c r="Q214" s="196">
        <v>0</v>
      </c>
      <c r="R214" s="196">
        <f>Q214*H214</f>
        <v>0</v>
      </c>
      <c r="S214" s="196">
        <v>0.01</v>
      </c>
      <c r="T214" s="197">
        <f>S214*H214</f>
        <v>2.5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8" t="s">
        <v>144</v>
      </c>
      <c r="AT214" s="198" t="s">
        <v>139</v>
      </c>
      <c r="AU214" s="198" t="s">
        <v>88</v>
      </c>
      <c r="AY214" s="18" t="s">
        <v>136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8" t="s">
        <v>85</v>
      </c>
      <c r="BK214" s="199">
        <f>ROUND(I214*H214,2)</f>
        <v>0</v>
      </c>
      <c r="BL214" s="18" t="s">
        <v>144</v>
      </c>
      <c r="BM214" s="198" t="s">
        <v>677</v>
      </c>
    </row>
    <row r="215" spans="1:65" s="2" customFormat="1" ht="24">
      <c r="A215" s="35"/>
      <c r="B215" s="36"/>
      <c r="C215" s="187" t="s">
        <v>323</v>
      </c>
      <c r="D215" s="187" t="s">
        <v>139</v>
      </c>
      <c r="E215" s="188" t="s">
        <v>678</v>
      </c>
      <c r="F215" s="189" t="s">
        <v>679</v>
      </c>
      <c r="G215" s="190" t="s">
        <v>168</v>
      </c>
      <c r="H215" s="191">
        <v>250</v>
      </c>
      <c r="I215" s="192"/>
      <c r="J215" s="193">
        <f>ROUND(I215*H215,2)</f>
        <v>0</v>
      </c>
      <c r="K215" s="189" t="s">
        <v>143</v>
      </c>
      <c r="L215" s="40"/>
      <c r="M215" s="194" t="s">
        <v>1</v>
      </c>
      <c r="N215" s="195" t="s">
        <v>42</v>
      </c>
      <c r="O215" s="72"/>
      <c r="P215" s="196">
        <f>O215*H215</f>
        <v>0</v>
      </c>
      <c r="Q215" s="196">
        <v>0</v>
      </c>
      <c r="R215" s="196">
        <f>Q215*H215</f>
        <v>0</v>
      </c>
      <c r="S215" s="196">
        <v>0.02</v>
      </c>
      <c r="T215" s="197">
        <f>S215*H215</f>
        <v>5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8" t="s">
        <v>144</v>
      </c>
      <c r="AT215" s="198" t="s">
        <v>139</v>
      </c>
      <c r="AU215" s="198" t="s">
        <v>88</v>
      </c>
      <c r="AY215" s="18" t="s">
        <v>136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18" t="s">
        <v>85</v>
      </c>
      <c r="BK215" s="199">
        <f>ROUND(I215*H215,2)</f>
        <v>0</v>
      </c>
      <c r="BL215" s="18" t="s">
        <v>144</v>
      </c>
      <c r="BM215" s="198" t="s">
        <v>680</v>
      </c>
    </row>
    <row r="216" spans="1:65" s="2" customFormat="1" ht="16.5" customHeight="1">
      <c r="A216" s="35"/>
      <c r="B216" s="36"/>
      <c r="C216" s="187" t="s">
        <v>468</v>
      </c>
      <c r="D216" s="187" t="s">
        <v>139</v>
      </c>
      <c r="E216" s="188" t="s">
        <v>681</v>
      </c>
      <c r="F216" s="189" t="s">
        <v>682</v>
      </c>
      <c r="G216" s="190" t="s">
        <v>341</v>
      </c>
      <c r="H216" s="191">
        <v>15.384</v>
      </c>
      <c r="I216" s="192"/>
      <c r="J216" s="193">
        <f>ROUND(I216*H216,2)</f>
        <v>0</v>
      </c>
      <c r="K216" s="189" t="s">
        <v>143</v>
      </c>
      <c r="L216" s="40"/>
      <c r="M216" s="194" t="s">
        <v>1</v>
      </c>
      <c r="N216" s="195" t="s">
        <v>42</v>
      </c>
      <c r="O216" s="72"/>
      <c r="P216" s="196">
        <f>O216*H216</f>
        <v>0</v>
      </c>
      <c r="Q216" s="196">
        <v>0</v>
      </c>
      <c r="R216" s="196">
        <f>Q216*H216</f>
        <v>0</v>
      </c>
      <c r="S216" s="196">
        <v>2.4</v>
      </c>
      <c r="T216" s="197">
        <f>S216*H216</f>
        <v>36.921599999999998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8" t="s">
        <v>144</v>
      </c>
      <c r="AT216" s="198" t="s">
        <v>139</v>
      </c>
      <c r="AU216" s="198" t="s">
        <v>88</v>
      </c>
      <c r="AY216" s="18" t="s">
        <v>136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18" t="s">
        <v>85</v>
      </c>
      <c r="BK216" s="199">
        <f>ROUND(I216*H216,2)</f>
        <v>0</v>
      </c>
      <c r="BL216" s="18" t="s">
        <v>144</v>
      </c>
      <c r="BM216" s="198" t="s">
        <v>683</v>
      </c>
    </row>
    <row r="217" spans="1:65" s="14" customFormat="1" ht="11.25">
      <c r="B217" s="212"/>
      <c r="C217" s="213"/>
      <c r="D217" s="202" t="s">
        <v>146</v>
      </c>
      <c r="E217" s="214" t="s">
        <v>1</v>
      </c>
      <c r="F217" s="215" t="s">
        <v>684</v>
      </c>
      <c r="G217" s="213"/>
      <c r="H217" s="214" t="s">
        <v>1</v>
      </c>
      <c r="I217" s="216"/>
      <c r="J217" s="213"/>
      <c r="K217" s="213"/>
      <c r="L217" s="217"/>
      <c r="M217" s="218"/>
      <c r="N217" s="219"/>
      <c r="O217" s="219"/>
      <c r="P217" s="219"/>
      <c r="Q217" s="219"/>
      <c r="R217" s="219"/>
      <c r="S217" s="219"/>
      <c r="T217" s="220"/>
      <c r="AT217" s="221" t="s">
        <v>146</v>
      </c>
      <c r="AU217" s="221" t="s">
        <v>88</v>
      </c>
      <c r="AV217" s="14" t="s">
        <v>85</v>
      </c>
      <c r="AW217" s="14" t="s">
        <v>33</v>
      </c>
      <c r="AX217" s="14" t="s">
        <v>77</v>
      </c>
      <c r="AY217" s="221" t="s">
        <v>136</v>
      </c>
    </row>
    <row r="218" spans="1:65" s="13" customFormat="1" ht="11.25">
      <c r="B218" s="200"/>
      <c r="C218" s="201"/>
      <c r="D218" s="202" t="s">
        <v>146</v>
      </c>
      <c r="E218" s="203" t="s">
        <v>1</v>
      </c>
      <c r="F218" s="204" t="s">
        <v>685</v>
      </c>
      <c r="G218" s="201"/>
      <c r="H218" s="205">
        <v>7.5750000000000002</v>
      </c>
      <c r="I218" s="206"/>
      <c r="J218" s="201"/>
      <c r="K218" s="201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146</v>
      </c>
      <c r="AU218" s="211" t="s">
        <v>88</v>
      </c>
      <c r="AV218" s="13" t="s">
        <v>88</v>
      </c>
      <c r="AW218" s="13" t="s">
        <v>33</v>
      </c>
      <c r="AX218" s="13" t="s">
        <v>77</v>
      </c>
      <c r="AY218" s="211" t="s">
        <v>136</v>
      </c>
    </row>
    <row r="219" spans="1:65" s="13" customFormat="1" ht="11.25">
      <c r="B219" s="200"/>
      <c r="C219" s="201"/>
      <c r="D219" s="202" t="s">
        <v>146</v>
      </c>
      <c r="E219" s="203" t="s">
        <v>1</v>
      </c>
      <c r="F219" s="204" t="s">
        <v>686</v>
      </c>
      <c r="G219" s="201"/>
      <c r="H219" s="205">
        <v>6.2759999999999998</v>
      </c>
      <c r="I219" s="206"/>
      <c r="J219" s="201"/>
      <c r="K219" s="201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146</v>
      </c>
      <c r="AU219" s="211" t="s">
        <v>88</v>
      </c>
      <c r="AV219" s="13" t="s">
        <v>88</v>
      </c>
      <c r="AW219" s="13" t="s">
        <v>33</v>
      </c>
      <c r="AX219" s="13" t="s">
        <v>77</v>
      </c>
      <c r="AY219" s="211" t="s">
        <v>136</v>
      </c>
    </row>
    <row r="220" spans="1:65" s="13" customFormat="1" ht="11.25">
      <c r="B220" s="200"/>
      <c r="C220" s="201"/>
      <c r="D220" s="202" t="s">
        <v>146</v>
      </c>
      <c r="E220" s="203" t="s">
        <v>1</v>
      </c>
      <c r="F220" s="204" t="s">
        <v>687</v>
      </c>
      <c r="G220" s="201"/>
      <c r="H220" s="205">
        <v>1.5329999999999999</v>
      </c>
      <c r="I220" s="206"/>
      <c r="J220" s="201"/>
      <c r="K220" s="201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146</v>
      </c>
      <c r="AU220" s="211" t="s">
        <v>88</v>
      </c>
      <c r="AV220" s="13" t="s">
        <v>88</v>
      </c>
      <c r="AW220" s="13" t="s">
        <v>33</v>
      </c>
      <c r="AX220" s="13" t="s">
        <v>77</v>
      </c>
      <c r="AY220" s="211" t="s">
        <v>136</v>
      </c>
    </row>
    <row r="221" spans="1:65" s="16" customFormat="1" ht="11.25">
      <c r="B221" s="243"/>
      <c r="C221" s="244"/>
      <c r="D221" s="202" t="s">
        <v>146</v>
      </c>
      <c r="E221" s="245" t="s">
        <v>1</v>
      </c>
      <c r="F221" s="246" t="s">
        <v>165</v>
      </c>
      <c r="G221" s="244"/>
      <c r="H221" s="247">
        <v>15.384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AT221" s="253" t="s">
        <v>146</v>
      </c>
      <c r="AU221" s="253" t="s">
        <v>88</v>
      </c>
      <c r="AV221" s="16" t="s">
        <v>144</v>
      </c>
      <c r="AW221" s="16" t="s">
        <v>33</v>
      </c>
      <c r="AX221" s="16" t="s">
        <v>85</v>
      </c>
      <c r="AY221" s="253" t="s">
        <v>136</v>
      </c>
    </row>
    <row r="222" spans="1:65" s="2" customFormat="1" ht="16.5" customHeight="1">
      <c r="A222" s="35"/>
      <c r="B222" s="36"/>
      <c r="C222" s="187" t="s">
        <v>294</v>
      </c>
      <c r="D222" s="187" t="s">
        <v>139</v>
      </c>
      <c r="E222" s="188" t="s">
        <v>688</v>
      </c>
      <c r="F222" s="189" t="s">
        <v>689</v>
      </c>
      <c r="G222" s="190" t="s">
        <v>341</v>
      </c>
      <c r="H222" s="191">
        <v>17.719000000000001</v>
      </c>
      <c r="I222" s="192"/>
      <c r="J222" s="193">
        <f>ROUND(I222*H222,2)</f>
        <v>0</v>
      </c>
      <c r="K222" s="189" t="s">
        <v>143</v>
      </c>
      <c r="L222" s="40"/>
      <c r="M222" s="194" t="s">
        <v>1</v>
      </c>
      <c r="N222" s="195" t="s">
        <v>42</v>
      </c>
      <c r="O222" s="72"/>
      <c r="P222" s="196">
        <f>O222*H222</f>
        <v>0</v>
      </c>
      <c r="Q222" s="196">
        <v>0</v>
      </c>
      <c r="R222" s="196">
        <f>Q222*H222</f>
        <v>0</v>
      </c>
      <c r="S222" s="196">
        <v>2.4</v>
      </c>
      <c r="T222" s="197">
        <f>S222*H222</f>
        <v>42.525600000000004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8" t="s">
        <v>144</v>
      </c>
      <c r="AT222" s="198" t="s">
        <v>139</v>
      </c>
      <c r="AU222" s="198" t="s">
        <v>88</v>
      </c>
      <c r="AY222" s="18" t="s">
        <v>136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8" t="s">
        <v>85</v>
      </c>
      <c r="BK222" s="199">
        <f>ROUND(I222*H222,2)</f>
        <v>0</v>
      </c>
      <c r="BL222" s="18" t="s">
        <v>144</v>
      </c>
      <c r="BM222" s="198" t="s">
        <v>690</v>
      </c>
    </row>
    <row r="223" spans="1:65" s="14" customFormat="1" ht="11.25">
      <c r="B223" s="212"/>
      <c r="C223" s="213"/>
      <c r="D223" s="202" t="s">
        <v>146</v>
      </c>
      <c r="E223" s="214" t="s">
        <v>1</v>
      </c>
      <c r="F223" s="215" t="s">
        <v>691</v>
      </c>
      <c r="G223" s="213"/>
      <c r="H223" s="214" t="s">
        <v>1</v>
      </c>
      <c r="I223" s="216"/>
      <c r="J223" s="213"/>
      <c r="K223" s="213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146</v>
      </c>
      <c r="AU223" s="221" t="s">
        <v>88</v>
      </c>
      <c r="AV223" s="14" t="s">
        <v>85</v>
      </c>
      <c r="AW223" s="14" t="s">
        <v>33</v>
      </c>
      <c r="AX223" s="14" t="s">
        <v>77</v>
      </c>
      <c r="AY223" s="221" t="s">
        <v>136</v>
      </c>
    </row>
    <row r="224" spans="1:65" s="13" customFormat="1" ht="11.25">
      <c r="B224" s="200"/>
      <c r="C224" s="201"/>
      <c r="D224" s="202" t="s">
        <v>146</v>
      </c>
      <c r="E224" s="203" t="s">
        <v>1</v>
      </c>
      <c r="F224" s="204" t="s">
        <v>692</v>
      </c>
      <c r="G224" s="201"/>
      <c r="H224" s="205">
        <v>17.719000000000001</v>
      </c>
      <c r="I224" s="206"/>
      <c r="J224" s="201"/>
      <c r="K224" s="201"/>
      <c r="L224" s="207"/>
      <c r="M224" s="208"/>
      <c r="N224" s="209"/>
      <c r="O224" s="209"/>
      <c r="P224" s="209"/>
      <c r="Q224" s="209"/>
      <c r="R224" s="209"/>
      <c r="S224" s="209"/>
      <c r="T224" s="210"/>
      <c r="AT224" s="211" t="s">
        <v>146</v>
      </c>
      <c r="AU224" s="211" t="s">
        <v>88</v>
      </c>
      <c r="AV224" s="13" t="s">
        <v>88</v>
      </c>
      <c r="AW224" s="13" t="s">
        <v>33</v>
      </c>
      <c r="AX224" s="13" t="s">
        <v>85</v>
      </c>
      <c r="AY224" s="211" t="s">
        <v>136</v>
      </c>
    </row>
    <row r="225" spans="1:65" s="2" customFormat="1" ht="24">
      <c r="A225" s="35"/>
      <c r="B225" s="36"/>
      <c r="C225" s="187" t="s">
        <v>478</v>
      </c>
      <c r="D225" s="187" t="s">
        <v>139</v>
      </c>
      <c r="E225" s="188" t="s">
        <v>693</v>
      </c>
      <c r="F225" s="189" t="s">
        <v>694</v>
      </c>
      <c r="G225" s="190" t="s">
        <v>177</v>
      </c>
      <c r="H225" s="191">
        <v>1.92</v>
      </c>
      <c r="I225" s="192"/>
      <c r="J225" s="193">
        <f>ROUND(I225*H225,2)</f>
        <v>0</v>
      </c>
      <c r="K225" s="189" t="s">
        <v>143</v>
      </c>
      <c r="L225" s="40"/>
      <c r="M225" s="194" t="s">
        <v>1</v>
      </c>
      <c r="N225" s="195" t="s">
        <v>42</v>
      </c>
      <c r="O225" s="72"/>
      <c r="P225" s="196">
        <f>O225*H225</f>
        <v>0</v>
      </c>
      <c r="Q225" s="196">
        <v>2.9E-4</v>
      </c>
      <c r="R225" s="196">
        <f>Q225*H225</f>
        <v>5.5679999999999998E-4</v>
      </c>
      <c r="S225" s="196">
        <v>0</v>
      </c>
      <c r="T225" s="19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8" t="s">
        <v>144</v>
      </c>
      <c r="AT225" s="198" t="s">
        <v>139</v>
      </c>
      <c r="AU225" s="198" t="s">
        <v>88</v>
      </c>
      <c r="AY225" s="18" t="s">
        <v>136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18" t="s">
        <v>85</v>
      </c>
      <c r="BK225" s="199">
        <f>ROUND(I225*H225,2)</f>
        <v>0</v>
      </c>
      <c r="BL225" s="18" t="s">
        <v>144</v>
      </c>
      <c r="BM225" s="198" t="s">
        <v>695</v>
      </c>
    </row>
    <row r="226" spans="1:65" s="14" customFormat="1" ht="11.25">
      <c r="B226" s="212"/>
      <c r="C226" s="213"/>
      <c r="D226" s="202" t="s">
        <v>146</v>
      </c>
      <c r="E226" s="214" t="s">
        <v>1</v>
      </c>
      <c r="F226" s="215" t="s">
        <v>696</v>
      </c>
      <c r="G226" s="213"/>
      <c r="H226" s="214" t="s">
        <v>1</v>
      </c>
      <c r="I226" s="216"/>
      <c r="J226" s="213"/>
      <c r="K226" s="213"/>
      <c r="L226" s="217"/>
      <c r="M226" s="218"/>
      <c r="N226" s="219"/>
      <c r="O226" s="219"/>
      <c r="P226" s="219"/>
      <c r="Q226" s="219"/>
      <c r="R226" s="219"/>
      <c r="S226" s="219"/>
      <c r="T226" s="220"/>
      <c r="AT226" s="221" t="s">
        <v>146</v>
      </c>
      <c r="AU226" s="221" t="s">
        <v>88</v>
      </c>
      <c r="AV226" s="14" t="s">
        <v>85</v>
      </c>
      <c r="AW226" s="14" t="s">
        <v>33</v>
      </c>
      <c r="AX226" s="14" t="s">
        <v>77</v>
      </c>
      <c r="AY226" s="221" t="s">
        <v>136</v>
      </c>
    </row>
    <row r="227" spans="1:65" s="13" customFormat="1" ht="11.25">
      <c r="B227" s="200"/>
      <c r="C227" s="201"/>
      <c r="D227" s="202" t="s">
        <v>146</v>
      </c>
      <c r="E227" s="203" t="s">
        <v>1</v>
      </c>
      <c r="F227" s="204" t="s">
        <v>697</v>
      </c>
      <c r="G227" s="201"/>
      <c r="H227" s="205">
        <v>1.92</v>
      </c>
      <c r="I227" s="206"/>
      <c r="J227" s="201"/>
      <c r="K227" s="201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146</v>
      </c>
      <c r="AU227" s="211" t="s">
        <v>88</v>
      </c>
      <c r="AV227" s="13" t="s">
        <v>88</v>
      </c>
      <c r="AW227" s="13" t="s">
        <v>33</v>
      </c>
      <c r="AX227" s="13" t="s">
        <v>85</v>
      </c>
      <c r="AY227" s="211" t="s">
        <v>136</v>
      </c>
    </row>
    <row r="228" spans="1:65" s="2" customFormat="1" ht="24">
      <c r="A228" s="35"/>
      <c r="B228" s="36"/>
      <c r="C228" s="187" t="s">
        <v>482</v>
      </c>
      <c r="D228" s="187" t="s">
        <v>139</v>
      </c>
      <c r="E228" s="188" t="s">
        <v>698</v>
      </c>
      <c r="F228" s="189" t="s">
        <v>699</v>
      </c>
      <c r="G228" s="190" t="s">
        <v>177</v>
      </c>
      <c r="H228" s="191">
        <v>3.93</v>
      </c>
      <c r="I228" s="192"/>
      <c r="J228" s="193">
        <f>ROUND(I228*H228,2)</f>
        <v>0</v>
      </c>
      <c r="K228" s="189" t="s">
        <v>143</v>
      </c>
      <c r="L228" s="40"/>
      <c r="M228" s="194" t="s">
        <v>1</v>
      </c>
      <c r="N228" s="195" t="s">
        <v>42</v>
      </c>
      <c r="O228" s="72"/>
      <c r="P228" s="196">
        <f>O228*H228</f>
        <v>0</v>
      </c>
      <c r="Q228" s="196">
        <v>1.0000000000000001E-5</v>
      </c>
      <c r="R228" s="196">
        <f>Q228*H228</f>
        <v>3.9300000000000007E-5</v>
      </c>
      <c r="S228" s="196">
        <v>0</v>
      </c>
      <c r="T228" s="19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8" t="s">
        <v>144</v>
      </c>
      <c r="AT228" s="198" t="s">
        <v>139</v>
      </c>
      <c r="AU228" s="198" t="s">
        <v>88</v>
      </c>
      <c r="AY228" s="18" t="s">
        <v>136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8" t="s">
        <v>85</v>
      </c>
      <c r="BK228" s="199">
        <f>ROUND(I228*H228,2)</f>
        <v>0</v>
      </c>
      <c r="BL228" s="18" t="s">
        <v>144</v>
      </c>
      <c r="BM228" s="198" t="s">
        <v>700</v>
      </c>
    </row>
    <row r="229" spans="1:65" s="13" customFormat="1" ht="11.25">
      <c r="B229" s="200"/>
      <c r="C229" s="201"/>
      <c r="D229" s="202" t="s">
        <v>146</v>
      </c>
      <c r="E229" s="203" t="s">
        <v>1</v>
      </c>
      <c r="F229" s="204" t="s">
        <v>701</v>
      </c>
      <c r="G229" s="201"/>
      <c r="H229" s="205">
        <v>3.93</v>
      </c>
      <c r="I229" s="206"/>
      <c r="J229" s="201"/>
      <c r="K229" s="201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146</v>
      </c>
      <c r="AU229" s="211" t="s">
        <v>88</v>
      </c>
      <c r="AV229" s="13" t="s">
        <v>88</v>
      </c>
      <c r="AW229" s="13" t="s">
        <v>33</v>
      </c>
      <c r="AX229" s="13" t="s">
        <v>85</v>
      </c>
      <c r="AY229" s="211" t="s">
        <v>136</v>
      </c>
    </row>
    <row r="230" spans="1:65" s="2" customFormat="1" ht="24">
      <c r="A230" s="35"/>
      <c r="B230" s="36"/>
      <c r="C230" s="187" t="s">
        <v>488</v>
      </c>
      <c r="D230" s="187" t="s">
        <v>139</v>
      </c>
      <c r="E230" s="188" t="s">
        <v>702</v>
      </c>
      <c r="F230" s="189" t="s">
        <v>703</v>
      </c>
      <c r="G230" s="190" t="s">
        <v>177</v>
      </c>
      <c r="H230" s="191">
        <v>3.3</v>
      </c>
      <c r="I230" s="192"/>
      <c r="J230" s="193">
        <f>ROUND(I230*H230,2)</f>
        <v>0</v>
      </c>
      <c r="K230" s="189" t="s">
        <v>143</v>
      </c>
      <c r="L230" s="40"/>
      <c r="M230" s="194" t="s">
        <v>1</v>
      </c>
      <c r="N230" s="195" t="s">
        <v>42</v>
      </c>
      <c r="O230" s="72"/>
      <c r="P230" s="196">
        <f>O230*H230</f>
        <v>0</v>
      </c>
      <c r="Q230" s="196">
        <v>6.4999999999999997E-4</v>
      </c>
      <c r="R230" s="196">
        <f>Q230*H230</f>
        <v>2.1449999999999998E-3</v>
      </c>
      <c r="S230" s="196">
        <v>1E-3</v>
      </c>
      <c r="T230" s="197">
        <f>S230*H230</f>
        <v>3.3E-3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8" t="s">
        <v>144</v>
      </c>
      <c r="AT230" s="198" t="s">
        <v>139</v>
      </c>
      <c r="AU230" s="198" t="s">
        <v>88</v>
      </c>
      <c r="AY230" s="18" t="s">
        <v>136</v>
      </c>
      <c r="BE230" s="199">
        <f>IF(N230="základní",J230,0)</f>
        <v>0</v>
      </c>
      <c r="BF230" s="199">
        <f>IF(N230="snížená",J230,0)</f>
        <v>0</v>
      </c>
      <c r="BG230" s="199">
        <f>IF(N230="zákl. přenesená",J230,0)</f>
        <v>0</v>
      </c>
      <c r="BH230" s="199">
        <f>IF(N230="sníž. přenesená",J230,0)</f>
        <v>0</v>
      </c>
      <c r="BI230" s="199">
        <f>IF(N230="nulová",J230,0)</f>
        <v>0</v>
      </c>
      <c r="BJ230" s="18" t="s">
        <v>85</v>
      </c>
      <c r="BK230" s="199">
        <f>ROUND(I230*H230,2)</f>
        <v>0</v>
      </c>
      <c r="BL230" s="18" t="s">
        <v>144</v>
      </c>
      <c r="BM230" s="198" t="s">
        <v>704</v>
      </c>
    </row>
    <row r="231" spans="1:65" s="14" customFormat="1" ht="11.25">
      <c r="B231" s="212"/>
      <c r="C231" s="213"/>
      <c r="D231" s="202" t="s">
        <v>146</v>
      </c>
      <c r="E231" s="214" t="s">
        <v>1</v>
      </c>
      <c r="F231" s="215" t="s">
        <v>705</v>
      </c>
      <c r="G231" s="213"/>
      <c r="H231" s="214" t="s">
        <v>1</v>
      </c>
      <c r="I231" s="216"/>
      <c r="J231" s="213"/>
      <c r="K231" s="213"/>
      <c r="L231" s="217"/>
      <c r="M231" s="218"/>
      <c r="N231" s="219"/>
      <c r="O231" s="219"/>
      <c r="P231" s="219"/>
      <c r="Q231" s="219"/>
      <c r="R231" s="219"/>
      <c r="S231" s="219"/>
      <c r="T231" s="220"/>
      <c r="AT231" s="221" t="s">
        <v>146</v>
      </c>
      <c r="AU231" s="221" t="s">
        <v>88</v>
      </c>
      <c r="AV231" s="14" t="s">
        <v>85</v>
      </c>
      <c r="AW231" s="14" t="s">
        <v>33</v>
      </c>
      <c r="AX231" s="14" t="s">
        <v>77</v>
      </c>
      <c r="AY231" s="221" t="s">
        <v>136</v>
      </c>
    </row>
    <row r="232" spans="1:65" s="13" customFormat="1" ht="11.25">
      <c r="B232" s="200"/>
      <c r="C232" s="201"/>
      <c r="D232" s="202" t="s">
        <v>146</v>
      </c>
      <c r="E232" s="203" t="s">
        <v>1</v>
      </c>
      <c r="F232" s="204" t="s">
        <v>706</v>
      </c>
      <c r="G232" s="201"/>
      <c r="H232" s="205">
        <v>3.3</v>
      </c>
      <c r="I232" s="206"/>
      <c r="J232" s="201"/>
      <c r="K232" s="201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146</v>
      </c>
      <c r="AU232" s="211" t="s">
        <v>88</v>
      </c>
      <c r="AV232" s="13" t="s">
        <v>88</v>
      </c>
      <c r="AW232" s="13" t="s">
        <v>33</v>
      </c>
      <c r="AX232" s="13" t="s">
        <v>85</v>
      </c>
      <c r="AY232" s="211" t="s">
        <v>136</v>
      </c>
    </row>
    <row r="233" spans="1:65" s="2" customFormat="1" ht="24">
      <c r="A233" s="35"/>
      <c r="B233" s="36"/>
      <c r="C233" s="222" t="s">
        <v>490</v>
      </c>
      <c r="D233" s="222" t="s">
        <v>153</v>
      </c>
      <c r="E233" s="223" t="s">
        <v>707</v>
      </c>
      <c r="F233" s="224" t="s">
        <v>708</v>
      </c>
      <c r="G233" s="225" t="s">
        <v>234</v>
      </c>
      <c r="H233" s="226">
        <v>1.4999999999999999E-2</v>
      </c>
      <c r="I233" s="227"/>
      <c r="J233" s="228">
        <f>ROUND(I233*H233,2)</f>
        <v>0</v>
      </c>
      <c r="K233" s="224" t="s">
        <v>143</v>
      </c>
      <c r="L233" s="229"/>
      <c r="M233" s="230" t="s">
        <v>1</v>
      </c>
      <c r="N233" s="231" t="s">
        <v>42</v>
      </c>
      <c r="O233" s="72"/>
      <c r="P233" s="196">
        <f>O233*H233</f>
        <v>0</v>
      </c>
      <c r="Q233" s="196">
        <v>1</v>
      </c>
      <c r="R233" s="196">
        <f>Q233*H233</f>
        <v>1.4999999999999999E-2</v>
      </c>
      <c r="S233" s="196">
        <v>0</v>
      </c>
      <c r="T233" s="19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8" t="s">
        <v>157</v>
      </c>
      <c r="AT233" s="198" t="s">
        <v>153</v>
      </c>
      <c r="AU233" s="198" t="s">
        <v>88</v>
      </c>
      <c r="AY233" s="18" t="s">
        <v>136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18" t="s">
        <v>85</v>
      </c>
      <c r="BK233" s="199">
        <f>ROUND(I233*H233,2)</f>
        <v>0</v>
      </c>
      <c r="BL233" s="18" t="s">
        <v>144</v>
      </c>
      <c r="BM233" s="198" t="s">
        <v>709</v>
      </c>
    </row>
    <row r="234" spans="1:65" s="14" customFormat="1" ht="11.25">
      <c r="B234" s="212"/>
      <c r="C234" s="213"/>
      <c r="D234" s="202" t="s">
        <v>146</v>
      </c>
      <c r="E234" s="214" t="s">
        <v>1</v>
      </c>
      <c r="F234" s="215" t="s">
        <v>705</v>
      </c>
      <c r="G234" s="213"/>
      <c r="H234" s="214" t="s">
        <v>1</v>
      </c>
      <c r="I234" s="216"/>
      <c r="J234" s="213"/>
      <c r="K234" s="213"/>
      <c r="L234" s="217"/>
      <c r="M234" s="218"/>
      <c r="N234" s="219"/>
      <c r="O234" s="219"/>
      <c r="P234" s="219"/>
      <c r="Q234" s="219"/>
      <c r="R234" s="219"/>
      <c r="S234" s="219"/>
      <c r="T234" s="220"/>
      <c r="AT234" s="221" t="s">
        <v>146</v>
      </c>
      <c r="AU234" s="221" t="s">
        <v>88</v>
      </c>
      <c r="AV234" s="14" t="s">
        <v>85</v>
      </c>
      <c r="AW234" s="14" t="s">
        <v>33</v>
      </c>
      <c r="AX234" s="14" t="s">
        <v>77</v>
      </c>
      <c r="AY234" s="221" t="s">
        <v>136</v>
      </c>
    </row>
    <row r="235" spans="1:65" s="13" customFormat="1" ht="11.25">
      <c r="B235" s="200"/>
      <c r="C235" s="201"/>
      <c r="D235" s="202" t="s">
        <v>146</v>
      </c>
      <c r="E235" s="203" t="s">
        <v>1</v>
      </c>
      <c r="F235" s="204" t="s">
        <v>710</v>
      </c>
      <c r="G235" s="201"/>
      <c r="H235" s="205">
        <v>1.4999999999999999E-2</v>
      </c>
      <c r="I235" s="206"/>
      <c r="J235" s="201"/>
      <c r="K235" s="201"/>
      <c r="L235" s="207"/>
      <c r="M235" s="208"/>
      <c r="N235" s="209"/>
      <c r="O235" s="209"/>
      <c r="P235" s="209"/>
      <c r="Q235" s="209"/>
      <c r="R235" s="209"/>
      <c r="S235" s="209"/>
      <c r="T235" s="210"/>
      <c r="AT235" s="211" t="s">
        <v>146</v>
      </c>
      <c r="AU235" s="211" t="s">
        <v>88</v>
      </c>
      <c r="AV235" s="13" t="s">
        <v>88</v>
      </c>
      <c r="AW235" s="13" t="s">
        <v>33</v>
      </c>
      <c r="AX235" s="13" t="s">
        <v>85</v>
      </c>
      <c r="AY235" s="211" t="s">
        <v>136</v>
      </c>
    </row>
    <row r="236" spans="1:65" s="12" customFormat="1" ht="22.9" customHeight="1">
      <c r="B236" s="171"/>
      <c r="C236" s="172"/>
      <c r="D236" s="173" t="s">
        <v>76</v>
      </c>
      <c r="E236" s="185" t="s">
        <v>230</v>
      </c>
      <c r="F236" s="185" t="s">
        <v>231</v>
      </c>
      <c r="G236" s="172"/>
      <c r="H236" s="172"/>
      <c r="I236" s="175"/>
      <c r="J236" s="186">
        <f>BK236</f>
        <v>0</v>
      </c>
      <c r="K236" s="172"/>
      <c r="L236" s="177"/>
      <c r="M236" s="178"/>
      <c r="N236" s="179"/>
      <c r="O236" s="179"/>
      <c r="P236" s="180">
        <f>SUM(P237:P241)</f>
        <v>0</v>
      </c>
      <c r="Q236" s="179"/>
      <c r="R236" s="180">
        <f>SUM(R237:R241)</f>
        <v>0</v>
      </c>
      <c r="S236" s="179"/>
      <c r="T236" s="181">
        <f>SUM(T237:T241)</f>
        <v>0</v>
      </c>
      <c r="AR236" s="182" t="s">
        <v>85</v>
      </c>
      <c r="AT236" s="183" t="s">
        <v>76</v>
      </c>
      <c r="AU236" s="183" t="s">
        <v>85</v>
      </c>
      <c r="AY236" s="182" t="s">
        <v>136</v>
      </c>
      <c r="BK236" s="184">
        <f>SUM(BK237:BK241)</f>
        <v>0</v>
      </c>
    </row>
    <row r="237" spans="1:65" s="2" customFormat="1" ht="24">
      <c r="A237" s="35"/>
      <c r="B237" s="36"/>
      <c r="C237" s="187" t="s">
        <v>493</v>
      </c>
      <c r="D237" s="187" t="s">
        <v>139</v>
      </c>
      <c r="E237" s="188" t="s">
        <v>232</v>
      </c>
      <c r="F237" s="189" t="s">
        <v>233</v>
      </c>
      <c r="G237" s="190" t="s">
        <v>234</v>
      </c>
      <c r="H237" s="191">
        <v>86.950999999999993</v>
      </c>
      <c r="I237" s="192"/>
      <c r="J237" s="193">
        <f>ROUND(I237*H237,2)</f>
        <v>0</v>
      </c>
      <c r="K237" s="189" t="s">
        <v>143</v>
      </c>
      <c r="L237" s="40"/>
      <c r="M237" s="194" t="s">
        <v>1</v>
      </c>
      <c r="N237" s="195" t="s">
        <v>42</v>
      </c>
      <c r="O237" s="72"/>
      <c r="P237" s="196">
        <f>O237*H237</f>
        <v>0</v>
      </c>
      <c r="Q237" s="196">
        <v>0</v>
      </c>
      <c r="R237" s="196">
        <f>Q237*H237</f>
        <v>0</v>
      </c>
      <c r="S237" s="196">
        <v>0</v>
      </c>
      <c r="T237" s="19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8" t="s">
        <v>144</v>
      </c>
      <c r="AT237" s="198" t="s">
        <v>139</v>
      </c>
      <c r="AU237" s="198" t="s">
        <v>88</v>
      </c>
      <c r="AY237" s="18" t="s">
        <v>136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18" t="s">
        <v>85</v>
      </c>
      <c r="BK237" s="199">
        <f>ROUND(I237*H237,2)</f>
        <v>0</v>
      </c>
      <c r="BL237" s="18" t="s">
        <v>144</v>
      </c>
      <c r="BM237" s="198" t="s">
        <v>235</v>
      </c>
    </row>
    <row r="238" spans="1:65" s="2" customFormat="1" ht="24">
      <c r="A238" s="35"/>
      <c r="B238" s="36"/>
      <c r="C238" s="187" t="s">
        <v>494</v>
      </c>
      <c r="D238" s="187" t="s">
        <v>139</v>
      </c>
      <c r="E238" s="188" t="s">
        <v>237</v>
      </c>
      <c r="F238" s="189" t="s">
        <v>238</v>
      </c>
      <c r="G238" s="190" t="s">
        <v>234</v>
      </c>
      <c r="H238" s="191">
        <v>86.950999999999993</v>
      </c>
      <c r="I238" s="192"/>
      <c r="J238" s="193">
        <f>ROUND(I238*H238,2)</f>
        <v>0</v>
      </c>
      <c r="K238" s="189" t="s">
        <v>143</v>
      </c>
      <c r="L238" s="40"/>
      <c r="M238" s="194" t="s">
        <v>1</v>
      </c>
      <c r="N238" s="195" t="s">
        <v>42</v>
      </c>
      <c r="O238" s="72"/>
      <c r="P238" s="196">
        <f>O238*H238</f>
        <v>0</v>
      </c>
      <c r="Q238" s="196">
        <v>0</v>
      </c>
      <c r="R238" s="196">
        <f>Q238*H238</f>
        <v>0</v>
      </c>
      <c r="S238" s="196">
        <v>0</v>
      </c>
      <c r="T238" s="19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8" t="s">
        <v>144</v>
      </c>
      <c r="AT238" s="198" t="s">
        <v>139</v>
      </c>
      <c r="AU238" s="198" t="s">
        <v>88</v>
      </c>
      <c r="AY238" s="18" t="s">
        <v>136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8" t="s">
        <v>85</v>
      </c>
      <c r="BK238" s="199">
        <f>ROUND(I238*H238,2)</f>
        <v>0</v>
      </c>
      <c r="BL238" s="18" t="s">
        <v>144</v>
      </c>
      <c r="BM238" s="198" t="s">
        <v>239</v>
      </c>
    </row>
    <row r="239" spans="1:65" s="2" customFormat="1" ht="24">
      <c r="A239" s="35"/>
      <c r="B239" s="36"/>
      <c r="C239" s="187" t="s">
        <v>495</v>
      </c>
      <c r="D239" s="187" t="s">
        <v>139</v>
      </c>
      <c r="E239" s="188" t="s">
        <v>241</v>
      </c>
      <c r="F239" s="189" t="s">
        <v>242</v>
      </c>
      <c r="G239" s="190" t="s">
        <v>234</v>
      </c>
      <c r="H239" s="191">
        <v>434.755</v>
      </c>
      <c r="I239" s="192"/>
      <c r="J239" s="193">
        <f>ROUND(I239*H239,2)</f>
        <v>0</v>
      </c>
      <c r="K239" s="189" t="s">
        <v>143</v>
      </c>
      <c r="L239" s="40"/>
      <c r="M239" s="194" t="s">
        <v>1</v>
      </c>
      <c r="N239" s="195" t="s">
        <v>42</v>
      </c>
      <c r="O239" s="72"/>
      <c r="P239" s="196">
        <f>O239*H239</f>
        <v>0</v>
      </c>
      <c r="Q239" s="196">
        <v>0</v>
      </c>
      <c r="R239" s="196">
        <f>Q239*H239</f>
        <v>0</v>
      </c>
      <c r="S239" s="196">
        <v>0</v>
      </c>
      <c r="T239" s="197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8" t="s">
        <v>144</v>
      </c>
      <c r="AT239" s="198" t="s">
        <v>139</v>
      </c>
      <c r="AU239" s="198" t="s">
        <v>88</v>
      </c>
      <c r="AY239" s="18" t="s">
        <v>136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8" t="s">
        <v>85</v>
      </c>
      <c r="BK239" s="199">
        <f>ROUND(I239*H239,2)</f>
        <v>0</v>
      </c>
      <c r="BL239" s="18" t="s">
        <v>144</v>
      </c>
      <c r="BM239" s="198" t="s">
        <v>243</v>
      </c>
    </row>
    <row r="240" spans="1:65" s="13" customFormat="1" ht="11.25">
      <c r="B240" s="200"/>
      <c r="C240" s="201"/>
      <c r="D240" s="202" t="s">
        <v>146</v>
      </c>
      <c r="E240" s="201"/>
      <c r="F240" s="204" t="s">
        <v>711</v>
      </c>
      <c r="G240" s="201"/>
      <c r="H240" s="205">
        <v>434.755</v>
      </c>
      <c r="I240" s="206"/>
      <c r="J240" s="201"/>
      <c r="K240" s="201"/>
      <c r="L240" s="207"/>
      <c r="M240" s="208"/>
      <c r="N240" s="209"/>
      <c r="O240" s="209"/>
      <c r="P240" s="209"/>
      <c r="Q240" s="209"/>
      <c r="R240" s="209"/>
      <c r="S240" s="209"/>
      <c r="T240" s="210"/>
      <c r="AT240" s="211" t="s">
        <v>146</v>
      </c>
      <c r="AU240" s="211" t="s">
        <v>88</v>
      </c>
      <c r="AV240" s="13" t="s">
        <v>88</v>
      </c>
      <c r="AW240" s="13" t="s">
        <v>4</v>
      </c>
      <c r="AX240" s="13" t="s">
        <v>85</v>
      </c>
      <c r="AY240" s="211" t="s">
        <v>136</v>
      </c>
    </row>
    <row r="241" spans="1:65" s="2" customFormat="1" ht="36">
      <c r="A241" s="35"/>
      <c r="B241" s="36"/>
      <c r="C241" s="187" t="s">
        <v>497</v>
      </c>
      <c r="D241" s="187" t="s">
        <v>139</v>
      </c>
      <c r="E241" s="188" t="s">
        <v>712</v>
      </c>
      <c r="F241" s="189" t="s">
        <v>713</v>
      </c>
      <c r="G241" s="190" t="s">
        <v>234</v>
      </c>
      <c r="H241" s="191">
        <v>86.950999999999993</v>
      </c>
      <c r="I241" s="192"/>
      <c r="J241" s="193">
        <f>ROUND(I241*H241,2)</f>
        <v>0</v>
      </c>
      <c r="K241" s="189" t="s">
        <v>143</v>
      </c>
      <c r="L241" s="40"/>
      <c r="M241" s="194" t="s">
        <v>1</v>
      </c>
      <c r="N241" s="195" t="s">
        <v>42</v>
      </c>
      <c r="O241" s="72"/>
      <c r="P241" s="196">
        <f>O241*H241</f>
        <v>0</v>
      </c>
      <c r="Q241" s="196">
        <v>0</v>
      </c>
      <c r="R241" s="196">
        <f>Q241*H241</f>
        <v>0</v>
      </c>
      <c r="S241" s="196">
        <v>0</v>
      </c>
      <c r="T241" s="19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8" t="s">
        <v>144</v>
      </c>
      <c r="AT241" s="198" t="s">
        <v>139</v>
      </c>
      <c r="AU241" s="198" t="s">
        <v>88</v>
      </c>
      <c r="AY241" s="18" t="s">
        <v>136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8" t="s">
        <v>85</v>
      </c>
      <c r="BK241" s="199">
        <f>ROUND(I241*H241,2)</f>
        <v>0</v>
      </c>
      <c r="BL241" s="18" t="s">
        <v>144</v>
      </c>
      <c r="BM241" s="198" t="s">
        <v>584</v>
      </c>
    </row>
    <row r="242" spans="1:65" s="12" customFormat="1" ht="22.9" customHeight="1">
      <c r="B242" s="171"/>
      <c r="C242" s="172"/>
      <c r="D242" s="173" t="s">
        <v>76</v>
      </c>
      <c r="E242" s="185" t="s">
        <v>249</v>
      </c>
      <c r="F242" s="185" t="s">
        <v>250</v>
      </c>
      <c r="G242" s="172"/>
      <c r="H242" s="172"/>
      <c r="I242" s="175"/>
      <c r="J242" s="186">
        <f>BK242</f>
        <v>0</v>
      </c>
      <c r="K242" s="172"/>
      <c r="L242" s="177"/>
      <c r="M242" s="178"/>
      <c r="N242" s="179"/>
      <c r="O242" s="179"/>
      <c r="P242" s="180">
        <f>P243</f>
        <v>0</v>
      </c>
      <c r="Q242" s="179"/>
      <c r="R242" s="180">
        <f>R243</f>
        <v>0</v>
      </c>
      <c r="S242" s="179"/>
      <c r="T242" s="181">
        <f>T243</f>
        <v>0</v>
      </c>
      <c r="AR242" s="182" t="s">
        <v>85</v>
      </c>
      <c r="AT242" s="183" t="s">
        <v>76</v>
      </c>
      <c r="AU242" s="183" t="s">
        <v>85</v>
      </c>
      <c r="AY242" s="182" t="s">
        <v>136</v>
      </c>
      <c r="BK242" s="184">
        <f>BK243</f>
        <v>0</v>
      </c>
    </row>
    <row r="243" spans="1:65" s="2" customFormat="1" ht="16.5" customHeight="1">
      <c r="A243" s="35"/>
      <c r="B243" s="36"/>
      <c r="C243" s="187" t="s">
        <v>498</v>
      </c>
      <c r="D243" s="187" t="s">
        <v>139</v>
      </c>
      <c r="E243" s="188" t="s">
        <v>714</v>
      </c>
      <c r="F243" s="189" t="s">
        <v>715</v>
      </c>
      <c r="G243" s="190" t="s">
        <v>234</v>
      </c>
      <c r="H243" s="191">
        <v>5.0620000000000003</v>
      </c>
      <c r="I243" s="192"/>
      <c r="J243" s="193">
        <f>ROUND(I243*H243,2)</f>
        <v>0</v>
      </c>
      <c r="K243" s="189" t="s">
        <v>143</v>
      </c>
      <c r="L243" s="40"/>
      <c r="M243" s="254" t="s">
        <v>1</v>
      </c>
      <c r="N243" s="255" t="s">
        <v>42</v>
      </c>
      <c r="O243" s="256"/>
      <c r="P243" s="257">
        <f>O243*H243</f>
        <v>0</v>
      </c>
      <c r="Q243" s="257">
        <v>0</v>
      </c>
      <c r="R243" s="257">
        <f>Q243*H243</f>
        <v>0</v>
      </c>
      <c r="S243" s="257">
        <v>0</v>
      </c>
      <c r="T243" s="258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8" t="s">
        <v>144</v>
      </c>
      <c r="AT243" s="198" t="s">
        <v>139</v>
      </c>
      <c r="AU243" s="198" t="s">
        <v>88</v>
      </c>
      <c r="AY243" s="18" t="s">
        <v>136</v>
      </c>
      <c r="BE243" s="199">
        <f>IF(N243="základní",J243,0)</f>
        <v>0</v>
      </c>
      <c r="BF243" s="199">
        <f>IF(N243="snížená",J243,0)</f>
        <v>0</v>
      </c>
      <c r="BG243" s="199">
        <f>IF(N243="zákl. přenesená",J243,0)</f>
        <v>0</v>
      </c>
      <c r="BH243" s="199">
        <f>IF(N243="sníž. přenesená",J243,0)</f>
        <v>0</v>
      </c>
      <c r="BI243" s="199">
        <f>IF(N243="nulová",J243,0)</f>
        <v>0</v>
      </c>
      <c r="BJ243" s="18" t="s">
        <v>85</v>
      </c>
      <c r="BK243" s="199">
        <f>ROUND(I243*H243,2)</f>
        <v>0</v>
      </c>
      <c r="BL243" s="18" t="s">
        <v>144</v>
      </c>
      <c r="BM243" s="198" t="s">
        <v>254</v>
      </c>
    </row>
    <row r="244" spans="1:65" s="2" customFormat="1" ht="6.95" customHeight="1">
      <c r="A244" s="35"/>
      <c r="B244" s="55"/>
      <c r="C244" s="56"/>
      <c r="D244" s="56"/>
      <c r="E244" s="56"/>
      <c r="F244" s="56"/>
      <c r="G244" s="56"/>
      <c r="H244" s="56"/>
      <c r="I244" s="56"/>
      <c r="J244" s="56"/>
      <c r="K244" s="56"/>
      <c r="L244" s="40"/>
      <c r="M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</row>
  </sheetData>
  <sheetProtection algorithmName="SHA-512" hashValue="QTXuXeiKSr4u5JUTnEhubGD5ImTWxZ743gwlpZ/ayyEs1vT022XWj9YEUmWzHg4BrWmM3ctpmjSOEYQxcl3DmQ==" saltValue="yG6d3IvdmEZXL4n01W8CikHCXCGQBRoNhAq6VJsBwKUqhxpFvo/WlfMgIsrWp1pnKiRpnQSceOvYXGy2uqZqrg==" spinCount="100000" sheet="1" objects="1" scenarios="1" formatColumns="0" formatRows="0" autoFilter="0"/>
  <autoFilter ref="C123:K243" xr:uid="{00000000-0009-0000-0000-000004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76" fitToHeight="100" orientation="portrait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2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102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88</v>
      </c>
    </row>
    <row r="4" spans="1:46" s="1" customFormat="1" ht="24.95" customHeight="1">
      <c r="B4" s="21"/>
      <c r="D4" s="111" t="s">
        <v>103</v>
      </c>
      <c r="L4" s="21"/>
      <c r="M4" s="112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3" t="s">
        <v>16</v>
      </c>
      <c r="L6" s="21"/>
    </row>
    <row r="7" spans="1:46" s="1" customFormat="1" ht="16.5" customHeight="1">
      <c r="B7" s="21"/>
      <c r="E7" s="300" t="str">
        <f>'Rekapitulace stavby'!K6</f>
        <v>Oprava oplocení Sběrného dvora v Mořkově</v>
      </c>
      <c r="F7" s="301"/>
      <c r="G7" s="301"/>
      <c r="H7" s="301"/>
      <c r="L7" s="21"/>
    </row>
    <row r="8" spans="1:46" s="2" customFormat="1" ht="12" customHeight="1">
      <c r="A8" s="35"/>
      <c r="B8" s="40"/>
      <c r="C8" s="35"/>
      <c r="D8" s="113" t="s">
        <v>104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02" t="s">
        <v>716</v>
      </c>
      <c r="F9" s="303"/>
      <c r="G9" s="303"/>
      <c r="H9" s="30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17. 3. 2021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4" t="str">
        <f>'Rekapitulace stavby'!E14</f>
        <v>Vyplň údaj</v>
      </c>
      <c r="F18" s="305"/>
      <c r="G18" s="305"/>
      <c r="H18" s="305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31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32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34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35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36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6" t="s">
        <v>1</v>
      </c>
      <c r="F27" s="306"/>
      <c r="G27" s="306"/>
      <c r="H27" s="30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37</v>
      </c>
      <c r="E30" s="35"/>
      <c r="F30" s="35"/>
      <c r="G30" s="35"/>
      <c r="H30" s="35"/>
      <c r="I30" s="35"/>
      <c r="J30" s="121">
        <f>ROUND(J119,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39</v>
      </c>
      <c r="G32" s="35"/>
      <c r="H32" s="35"/>
      <c r="I32" s="122" t="s">
        <v>38</v>
      </c>
      <c r="J32" s="122" t="s">
        <v>40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41</v>
      </c>
      <c r="E33" s="113" t="s">
        <v>42</v>
      </c>
      <c r="F33" s="124">
        <f>ROUND((SUM(BE119:BE126)),  2)</f>
        <v>0</v>
      </c>
      <c r="G33" s="35"/>
      <c r="H33" s="35"/>
      <c r="I33" s="125">
        <v>0.21</v>
      </c>
      <c r="J33" s="124">
        <f>ROUND(((SUM(BE119:BE126))*I33),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43</v>
      </c>
      <c r="F34" s="124">
        <f>ROUND((SUM(BF119:BF126)),  2)</f>
        <v>0</v>
      </c>
      <c r="G34" s="35"/>
      <c r="H34" s="35"/>
      <c r="I34" s="125">
        <v>0.15</v>
      </c>
      <c r="J34" s="124">
        <f>ROUND(((SUM(BF119:BF126))*I34),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3" t="s">
        <v>44</v>
      </c>
      <c r="F35" s="124">
        <f>ROUND((SUM(BG119:BG126)),  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3" t="s">
        <v>45</v>
      </c>
      <c r="F36" s="124">
        <f>ROUND((SUM(BH119:BH126)),  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3" t="s">
        <v>46</v>
      </c>
      <c r="F37" s="124">
        <f>ROUND((SUM(BI119:BI126)),  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47</v>
      </c>
      <c r="E39" s="128"/>
      <c r="F39" s="128"/>
      <c r="G39" s="129" t="s">
        <v>48</v>
      </c>
      <c r="H39" s="130" t="s">
        <v>49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3" t="s">
        <v>50</v>
      </c>
      <c r="E50" s="134"/>
      <c r="F50" s="134"/>
      <c r="G50" s="133" t="s">
        <v>51</v>
      </c>
      <c r="H50" s="134"/>
      <c r="I50" s="134"/>
      <c r="J50" s="134"/>
      <c r="K50" s="134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35" t="s">
        <v>52</v>
      </c>
      <c r="E61" s="136"/>
      <c r="F61" s="137" t="s">
        <v>53</v>
      </c>
      <c r="G61" s="135" t="s">
        <v>52</v>
      </c>
      <c r="H61" s="136"/>
      <c r="I61" s="136"/>
      <c r="J61" s="138" t="s">
        <v>53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3" t="s">
        <v>54</v>
      </c>
      <c r="E65" s="139"/>
      <c r="F65" s="139"/>
      <c r="G65" s="133" t="s">
        <v>55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35" t="s">
        <v>52</v>
      </c>
      <c r="E76" s="136"/>
      <c r="F76" s="137" t="s">
        <v>53</v>
      </c>
      <c r="G76" s="135" t="s">
        <v>52</v>
      </c>
      <c r="H76" s="136"/>
      <c r="I76" s="136"/>
      <c r="J76" s="138" t="s">
        <v>53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106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07" t="str">
        <f>E7</f>
        <v>Oprava oplocení Sběrného dvora v Mořkově</v>
      </c>
      <c r="F85" s="308"/>
      <c r="G85" s="308"/>
      <c r="H85" s="30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104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59" t="str">
        <f>E9</f>
        <v>1705 - Vedlejší rozpočtové náklady</v>
      </c>
      <c r="F87" s="309"/>
      <c r="G87" s="309"/>
      <c r="H87" s="30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Mořkov</v>
      </c>
      <c r="G89" s="37"/>
      <c r="H89" s="37"/>
      <c r="I89" s="30" t="s">
        <v>22</v>
      </c>
      <c r="J89" s="67" t="str">
        <f>IF(J12="","",J12)</f>
        <v>17. 3. 2021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25.7" customHeight="1">
      <c r="A91" s="35"/>
      <c r="B91" s="36"/>
      <c r="C91" s="30" t="s">
        <v>24</v>
      </c>
      <c r="D91" s="37"/>
      <c r="E91" s="37"/>
      <c r="F91" s="28" t="str">
        <f>E15</f>
        <v>Obec Mořkov, Horní 10, 742 72</v>
      </c>
      <c r="G91" s="37"/>
      <c r="H91" s="37"/>
      <c r="I91" s="30" t="s">
        <v>30</v>
      </c>
      <c r="J91" s="33" t="str">
        <f>E21</f>
        <v>PROJEKT STUDIO- Ing.Pavel KRÁTKÝ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34</v>
      </c>
      <c r="J92" s="33" t="str">
        <f>E24</f>
        <v>Hořák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4" t="s">
        <v>107</v>
      </c>
      <c r="D94" s="145"/>
      <c r="E94" s="145"/>
      <c r="F94" s="145"/>
      <c r="G94" s="145"/>
      <c r="H94" s="145"/>
      <c r="I94" s="145"/>
      <c r="J94" s="146" t="s">
        <v>108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109</v>
      </c>
      <c r="D96" s="37"/>
      <c r="E96" s="37"/>
      <c r="F96" s="37"/>
      <c r="G96" s="37"/>
      <c r="H96" s="37"/>
      <c r="I96" s="37"/>
      <c r="J96" s="85">
        <f>J119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110</v>
      </c>
    </row>
    <row r="97" spans="1:31" s="9" customFormat="1" ht="24.95" customHeight="1">
      <c r="B97" s="148"/>
      <c r="C97" s="149"/>
      <c r="D97" s="150" t="s">
        <v>717</v>
      </c>
      <c r="E97" s="151"/>
      <c r="F97" s="151"/>
      <c r="G97" s="151"/>
      <c r="H97" s="151"/>
      <c r="I97" s="151"/>
      <c r="J97" s="152">
        <f>J120</f>
        <v>0</v>
      </c>
      <c r="K97" s="149"/>
      <c r="L97" s="153"/>
    </row>
    <row r="98" spans="1:31" s="10" customFormat="1" ht="19.899999999999999" customHeight="1">
      <c r="B98" s="154"/>
      <c r="C98" s="155"/>
      <c r="D98" s="156" t="s">
        <v>718</v>
      </c>
      <c r="E98" s="157"/>
      <c r="F98" s="157"/>
      <c r="G98" s="157"/>
      <c r="H98" s="157"/>
      <c r="I98" s="157"/>
      <c r="J98" s="158">
        <f>J121</f>
        <v>0</v>
      </c>
      <c r="K98" s="155"/>
      <c r="L98" s="159"/>
    </row>
    <row r="99" spans="1:31" s="10" customFormat="1" ht="19.899999999999999" customHeight="1">
      <c r="B99" s="154"/>
      <c r="C99" s="155"/>
      <c r="D99" s="156" t="s">
        <v>719</v>
      </c>
      <c r="E99" s="157"/>
      <c r="F99" s="157"/>
      <c r="G99" s="157"/>
      <c r="H99" s="157"/>
      <c r="I99" s="157"/>
      <c r="J99" s="158">
        <f>J123</f>
        <v>0</v>
      </c>
      <c r="K99" s="155"/>
      <c r="L99" s="159"/>
    </row>
    <row r="100" spans="1:31" s="2" customFormat="1" ht="21.75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4" t="s">
        <v>121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16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07" t="str">
        <f>E7</f>
        <v>Oprava oplocení Sběrného dvora v Mořkově</v>
      </c>
      <c r="F109" s="308"/>
      <c r="G109" s="308"/>
      <c r="H109" s="308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104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259" t="str">
        <f>E9</f>
        <v>1705 - Vedlejší rozpočtové náklady</v>
      </c>
      <c r="F111" s="309"/>
      <c r="G111" s="309"/>
      <c r="H111" s="309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20</v>
      </c>
      <c r="D113" s="37"/>
      <c r="E113" s="37"/>
      <c r="F113" s="28" t="str">
        <f>F12</f>
        <v>Mořkov</v>
      </c>
      <c r="G113" s="37"/>
      <c r="H113" s="37"/>
      <c r="I113" s="30" t="s">
        <v>22</v>
      </c>
      <c r="J113" s="67" t="str">
        <f>IF(J12="","",J12)</f>
        <v>17. 3. 2021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25.7" customHeight="1">
      <c r="A115" s="35"/>
      <c r="B115" s="36"/>
      <c r="C115" s="30" t="s">
        <v>24</v>
      </c>
      <c r="D115" s="37"/>
      <c r="E115" s="37"/>
      <c r="F115" s="28" t="str">
        <f>E15</f>
        <v>Obec Mořkov, Horní 10, 742 72</v>
      </c>
      <c r="G115" s="37"/>
      <c r="H115" s="37"/>
      <c r="I115" s="30" t="s">
        <v>30</v>
      </c>
      <c r="J115" s="33" t="str">
        <f>E21</f>
        <v>PROJEKT STUDIO- Ing.Pavel KRÁTKÝ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5.2" customHeight="1">
      <c r="A116" s="35"/>
      <c r="B116" s="36"/>
      <c r="C116" s="30" t="s">
        <v>28</v>
      </c>
      <c r="D116" s="37"/>
      <c r="E116" s="37"/>
      <c r="F116" s="28" t="str">
        <f>IF(E18="","",E18)</f>
        <v>Vyplň údaj</v>
      </c>
      <c r="G116" s="37"/>
      <c r="H116" s="37"/>
      <c r="I116" s="30" t="s">
        <v>34</v>
      </c>
      <c r="J116" s="33" t="str">
        <f>E24</f>
        <v>Hořák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0.3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11" customFormat="1" ht="29.25" customHeight="1">
      <c r="A118" s="160"/>
      <c r="B118" s="161"/>
      <c r="C118" s="162" t="s">
        <v>122</v>
      </c>
      <c r="D118" s="163" t="s">
        <v>62</v>
      </c>
      <c r="E118" s="163" t="s">
        <v>58</v>
      </c>
      <c r="F118" s="163" t="s">
        <v>59</v>
      </c>
      <c r="G118" s="163" t="s">
        <v>123</v>
      </c>
      <c r="H118" s="163" t="s">
        <v>124</v>
      </c>
      <c r="I118" s="163" t="s">
        <v>125</v>
      </c>
      <c r="J118" s="163" t="s">
        <v>108</v>
      </c>
      <c r="K118" s="164" t="s">
        <v>126</v>
      </c>
      <c r="L118" s="165"/>
      <c r="M118" s="76" t="s">
        <v>1</v>
      </c>
      <c r="N118" s="77" t="s">
        <v>41</v>
      </c>
      <c r="O118" s="77" t="s">
        <v>127</v>
      </c>
      <c r="P118" s="77" t="s">
        <v>128</v>
      </c>
      <c r="Q118" s="77" t="s">
        <v>129</v>
      </c>
      <c r="R118" s="77" t="s">
        <v>130</v>
      </c>
      <c r="S118" s="77" t="s">
        <v>131</v>
      </c>
      <c r="T118" s="78" t="s">
        <v>132</v>
      </c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</row>
    <row r="119" spans="1:65" s="2" customFormat="1" ht="22.9" customHeight="1">
      <c r="A119" s="35"/>
      <c r="B119" s="36"/>
      <c r="C119" s="83" t="s">
        <v>133</v>
      </c>
      <c r="D119" s="37"/>
      <c r="E119" s="37"/>
      <c r="F119" s="37"/>
      <c r="G119" s="37"/>
      <c r="H119" s="37"/>
      <c r="I119" s="37"/>
      <c r="J119" s="166">
        <f>BK119</f>
        <v>0</v>
      </c>
      <c r="K119" s="37"/>
      <c r="L119" s="40"/>
      <c r="M119" s="79"/>
      <c r="N119" s="167"/>
      <c r="O119" s="80"/>
      <c r="P119" s="168">
        <f>P120</f>
        <v>0</v>
      </c>
      <c r="Q119" s="80"/>
      <c r="R119" s="168">
        <f>R120</f>
        <v>0</v>
      </c>
      <c r="S119" s="80"/>
      <c r="T119" s="169">
        <f>T120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76</v>
      </c>
      <c r="AU119" s="18" t="s">
        <v>110</v>
      </c>
      <c r="BK119" s="170">
        <f>BK120</f>
        <v>0</v>
      </c>
    </row>
    <row r="120" spans="1:65" s="12" customFormat="1" ht="25.9" customHeight="1">
      <c r="B120" s="171"/>
      <c r="C120" s="172"/>
      <c r="D120" s="173" t="s">
        <v>76</v>
      </c>
      <c r="E120" s="174" t="s">
        <v>720</v>
      </c>
      <c r="F120" s="174" t="s">
        <v>720</v>
      </c>
      <c r="G120" s="172"/>
      <c r="H120" s="172"/>
      <c r="I120" s="175"/>
      <c r="J120" s="176">
        <f>BK120</f>
        <v>0</v>
      </c>
      <c r="K120" s="172"/>
      <c r="L120" s="177"/>
      <c r="M120" s="178"/>
      <c r="N120" s="179"/>
      <c r="O120" s="179"/>
      <c r="P120" s="180">
        <f>P121+P123</f>
        <v>0</v>
      </c>
      <c r="Q120" s="179"/>
      <c r="R120" s="180">
        <f>R121+R123</f>
        <v>0</v>
      </c>
      <c r="S120" s="179"/>
      <c r="T120" s="181">
        <f>T121+T123</f>
        <v>0</v>
      </c>
      <c r="AR120" s="182" t="s">
        <v>85</v>
      </c>
      <c r="AT120" s="183" t="s">
        <v>76</v>
      </c>
      <c r="AU120" s="183" t="s">
        <v>77</v>
      </c>
      <c r="AY120" s="182" t="s">
        <v>136</v>
      </c>
      <c r="BK120" s="184">
        <f>BK121+BK123</f>
        <v>0</v>
      </c>
    </row>
    <row r="121" spans="1:65" s="12" customFormat="1" ht="22.9" customHeight="1">
      <c r="B121" s="171"/>
      <c r="C121" s="172"/>
      <c r="D121" s="173" t="s">
        <v>76</v>
      </c>
      <c r="E121" s="185" t="s">
        <v>721</v>
      </c>
      <c r="F121" s="185" t="s">
        <v>722</v>
      </c>
      <c r="G121" s="172"/>
      <c r="H121" s="172"/>
      <c r="I121" s="175"/>
      <c r="J121" s="186">
        <f>BK121</f>
        <v>0</v>
      </c>
      <c r="K121" s="172"/>
      <c r="L121" s="177"/>
      <c r="M121" s="178"/>
      <c r="N121" s="179"/>
      <c r="O121" s="179"/>
      <c r="P121" s="180">
        <f>P122</f>
        <v>0</v>
      </c>
      <c r="Q121" s="179"/>
      <c r="R121" s="180">
        <f>R122</f>
        <v>0</v>
      </c>
      <c r="S121" s="179"/>
      <c r="T121" s="181">
        <f>T122</f>
        <v>0</v>
      </c>
      <c r="AR121" s="182" t="s">
        <v>85</v>
      </c>
      <c r="AT121" s="183" t="s">
        <v>76</v>
      </c>
      <c r="AU121" s="183" t="s">
        <v>85</v>
      </c>
      <c r="AY121" s="182" t="s">
        <v>136</v>
      </c>
      <c r="BK121" s="184">
        <f>BK122</f>
        <v>0</v>
      </c>
    </row>
    <row r="122" spans="1:65" s="2" customFormat="1" ht="48">
      <c r="A122" s="35"/>
      <c r="B122" s="36"/>
      <c r="C122" s="187" t="s">
        <v>85</v>
      </c>
      <c r="D122" s="187" t="s">
        <v>139</v>
      </c>
      <c r="E122" s="188" t="s">
        <v>723</v>
      </c>
      <c r="F122" s="189" t="s">
        <v>724</v>
      </c>
      <c r="G122" s="190" t="s">
        <v>725</v>
      </c>
      <c r="H122" s="191">
        <v>1</v>
      </c>
      <c r="I122" s="192"/>
      <c r="J122" s="193">
        <f>ROUND(I122*H122,2)</f>
        <v>0</v>
      </c>
      <c r="K122" s="189" t="s">
        <v>1</v>
      </c>
      <c r="L122" s="40"/>
      <c r="M122" s="194" t="s">
        <v>1</v>
      </c>
      <c r="N122" s="195" t="s">
        <v>42</v>
      </c>
      <c r="O122" s="72"/>
      <c r="P122" s="196">
        <f>O122*H122</f>
        <v>0</v>
      </c>
      <c r="Q122" s="196">
        <v>0</v>
      </c>
      <c r="R122" s="196">
        <f>Q122*H122</f>
        <v>0</v>
      </c>
      <c r="S122" s="196">
        <v>0</v>
      </c>
      <c r="T122" s="19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8" t="s">
        <v>726</v>
      </c>
      <c r="AT122" s="198" t="s">
        <v>139</v>
      </c>
      <c r="AU122" s="198" t="s">
        <v>88</v>
      </c>
      <c r="AY122" s="18" t="s">
        <v>136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85</v>
      </c>
      <c r="BK122" s="199">
        <f>ROUND(I122*H122,2)</f>
        <v>0</v>
      </c>
      <c r="BL122" s="18" t="s">
        <v>726</v>
      </c>
      <c r="BM122" s="198" t="s">
        <v>727</v>
      </c>
    </row>
    <row r="123" spans="1:65" s="12" customFormat="1" ht="22.9" customHeight="1">
      <c r="B123" s="171"/>
      <c r="C123" s="172"/>
      <c r="D123" s="173" t="s">
        <v>76</v>
      </c>
      <c r="E123" s="185" t="s">
        <v>728</v>
      </c>
      <c r="F123" s="185" t="s">
        <v>729</v>
      </c>
      <c r="G123" s="172"/>
      <c r="H123" s="172"/>
      <c r="I123" s="175"/>
      <c r="J123" s="186">
        <f>BK123</f>
        <v>0</v>
      </c>
      <c r="K123" s="172"/>
      <c r="L123" s="177"/>
      <c r="M123" s="178"/>
      <c r="N123" s="179"/>
      <c r="O123" s="179"/>
      <c r="P123" s="180">
        <f>SUM(P124:P126)</f>
        <v>0</v>
      </c>
      <c r="Q123" s="179"/>
      <c r="R123" s="180">
        <f>SUM(R124:R126)</f>
        <v>0</v>
      </c>
      <c r="S123" s="179"/>
      <c r="T123" s="181">
        <f>SUM(T124:T126)</f>
        <v>0</v>
      </c>
      <c r="AR123" s="182" t="s">
        <v>85</v>
      </c>
      <c r="AT123" s="183" t="s">
        <v>76</v>
      </c>
      <c r="AU123" s="183" t="s">
        <v>85</v>
      </c>
      <c r="AY123" s="182" t="s">
        <v>136</v>
      </c>
      <c r="BK123" s="184">
        <f>SUM(BK124:BK126)</f>
        <v>0</v>
      </c>
    </row>
    <row r="124" spans="1:65" s="2" customFormat="1" ht="44.25" customHeight="1">
      <c r="A124" s="35"/>
      <c r="B124" s="36"/>
      <c r="C124" s="187" t="s">
        <v>88</v>
      </c>
      <c r="D124" s="187" t="s">
        <v>139</v>
      </c>
      <c r="E124" s="188" t="s">
        <v>730</v>
      </c>
      <c r="F124" s="189" t="s">
        <v>731</v>
      </c>
      <c r="G124" s="190" t="s">
        <v>725</v>
      </c>
      <c r="H124" s="191">
        <v>1</v>
      </c>
      <c r="I124" s="192"/>
      <c r="J124" s="193">
        <f>ROUND(I124*H124,2)</f>
        <v>0</v>
      </c>
      <c r="K124" s="189" t="s">
        <v>1</v>
      </c>
      <c r="L124" s="40"/>
      <c r="M124" s="194" t="s">
        <v>1</v>
      </c>
      <c r="N124" s="195" t="s">
        <v>42</v>
      </c>
      <c r="O124" s="72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8" t="s">
        <v>726</v>
      </c>
      <c r="AT124" s="198" t="s">
        <v>139</v>
      </c>
      <c r="AU124" s="198" t="s">
        <v>88</v>
      </c>
      <c r="AY124" s="18" t="s">
        <v>136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85</v>
      </c>
      <c r="BK124" s="199">
        <f>ROUND(I124*H124,2)</f>
        <v>0</v>
      </c>
      <c r="BL124" s="18" t="s">
        <v>726</v>
      </c>
      <c r="BM124" s="198" t="s">
        <v>732</v>
      </c>
    </row>
    <row r="125" spans="1:65" s="2" customFormat="1" ht="24">
      <c r="A125" s="35"/>
      <c r="B125" s="36"/>
      <c r="C125" s="187" t="s">
        <v>137</v>
      </c>
      <c r="D125" s="187" t="s">
        <v>139</v>
      </c>
      <c r="E125" s="188" t="s">
        <v>733</v>
      </c>
      <c r="F125" s="189" t="s">
        <v>734</v>
      </c>
      <c r="G125" s="190" t="s">
        <v>725</v>
      </c>
      <c r="H125" s="191">
        <v>1</v>
      </c>
      <c r="I125" s="192"/>
      <c r="J125" s="193">
        <f>ROUND(I125*H125,2)</f>
        <v>0</v>
      </c>
      <c r="K125" s="189" t="s">
        <v>1</v>
      </c>
      <c r="L125" s="40"/>
      <c r="M125" s="194" t="s">
        <v>1</v>
      </c>
      <c r="N125" s="195" t="s">
        <v>42</v>
      </c>
      <c r="O125" s="72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8" t="s">
        <v>726</v>
      </c>
      <c r="AT125" s="198" t="s">
        <v>139</v>
      </c>
      <c r="AU125" s="198" t="s">
        <v>88</v>
      </c>
      <c r="AY125" s="18" t="s">
        <v>136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85</v>
      </c>
      <c r="BK125" s="199">
        <f>ROUND(I125*H125,2)</f>
        <v>0</v>
      </c>
      <c r="BL125" s="18" t="s">
        <v>726</v>
      </c>
      <c r="BM125" s="198" t="s">
        <v>735</v>
      </c>
    </row>
    <row r="126" spans="1:65" s="2" customFormat="1" ht="33" customHeight="1">
      <c r="A126" s="35"/>
      <c r="B126" s="36"/>
      <c r="C126" s="187" t="s">
        <v>174</v>
      </c>
      <c r="D126" s="187" t="s">
        <v>139</v>
      </c>
      <c r="E126" s="188" t="s">
        <v>736</v>
      </c>
      <c r="F126" s="189" t="s">
        <v>737</v>
      </c>
      <c r="G126" s="190" t="s">
        <v>725</v>
      </c>
      <c r="H126" s="191">
        <v>1</v>
      </c>
      <c r="I126" s="192"/>
      <c r="J126" s="193">
        <f>ROUND(I126*H126,2)</f>
        <v>0</v>
      </c>
      <c r="K126" s="189" t="s">
        <v>1</v>
      </c>
      <c r="L126" s="40"/>
      <c r="M126" s="254" t="s">
        <v>1</v>
      </c>
      <c r="N126" s="255" t="s">
        <v>42</v>
      </c>
      <c r="O126" s="256"/>
      <c r="P126" s="257">
        <f>O126*H126</f>
        <v>0</v>
      </c>
      <c r="Q126" s="257">
        <v>0</v>
      </c>
      <c r="R126" s="257">
        <f>Q126*H126</f>
        <v>0</v>
      </c>
      <c r="S126" s="257">
        <v>0</v>
      </c>
      <c r="T126" s="258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8" t="s">
        <v>726</v>
      </c>
      <c r="AT126" s="198" t="s">
        <v>139</v>
      </c>
      <c r="AU126" s="198" t="s">
        <v>88</v>
      </c>
      <c r="AY126" s="18" t="s">
        <v>136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85</v>
      </c>
      <c r="BK126" s="199">
        <f>ROUND(I126*H126,2)</f>
        <v>0</v>
      </c>
      <c r="BL126" s="18" t="s">
        <v>726</v>
      </c>
      <c r="BM126" s="198" t="s">
        <v>738</v>
      </c>
    </row>
    <row r="127" spans="1:65" s="2" customFormat="1" ht="6.95" customHeight="1">
      <c r="A127" s="35"/>
      <c r="B127" s="55"/>
      <c r="C127" s="56"/>
      <c r="D127" s="56"/>
      <c r="E127" s="56"/>
      <c r="F127" s="56"/>
      <c r="G127" s="56"/>
      <c r="H127" s="56"/>
      <c r="I127" s="56"/>
      <c r="J127" s="56"/>
      <c r="K127" s="56"/>
      <c r="L127" s="40"/>
      <c r="M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</sheetData>
  <sheetProtection algorithmName="SHA-512" hashValue="d1WB+0FKvwX2QoBIWmIOxU6+fcyQw0nK/OuoWCuS+zWRaTqgImCC6O6y766B5h1khaxtRleHsCGLfDYyywFqaA==" saltValue="LLcb98l6g7jRA9br568nmKirF+k/f5w47qvt+Q+iOND3M4AFhILTuhhAG1DQdmL4lI4aCPSjDw9z6M9gQnp7yQ==" spinCount="100000" sheet="1" objects="1" scenarios="1" formatColumns="0" formatRows="0" autoFilter="0"/>
  <autoFilter ref="C118:K126" xr:uid="{00000000-0009-0000-0000-000005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76" fitToHeight="100" orientation="portrait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Rekapitulace stavby</vt:lpstr>
      <vt:lpstr>1701 - D.1.1 - Architekt....</vt:lpstr>
      <vt:lpstr>1702 - D.1.1 - Architekt....</vt:lpstr>
      <vt:lpstr>1703 - D.1.1 - Architekt....</vt:lpstr>
      <vt:lpstr>1704 - D.1.1 - Architekt....</vt:lpstr>
      <vt:lpstr>1705 - Vedlejší rozpočtov...</vt:lpstr>
      <vt:lpstr>'1701 - D.1.1 - Architekt....'!Názvy_tisku</vt:lpstr>
      <vt:lpstr>'1702 - D.1.1 - Architekt....'!Názvy_tisku</vt:lpstr>
      <vt:lpstr>'1703 - D.1.1 - Architekt....'!Názvy_tisku</vt:lpstr>
      <vt:lpstr>'1704 - D.1.1 - Architekt....'!Názvy_tisku</vt:lpstr>
      <vt:lpstr>'1705 - Vedlejší rozpočtov...'!Názvy_tisku</vt:lpstr>
      <vt:lpstr>'Rekapitulace stavby'!Názvy_tisku</vt:lpstr>
      <vt:lpstr>'1701 - D.1.1 - Architekt....'!Oblast_tisku</vt:lpstr>
      <vt:lpstr>'1702 - D.1.1 - Architekt....'!Oblast_tisku</vt:lpstr>
      <vt:lpstr>'1703 - D.1.1 - Architekt....'!Oblast_tisku</vt:lpstr>
      <vt:lpstr>'1704 - D.1.1 - Architekt....'!Oblast_tisku</vt:lpstr>
      <vt:lpstr>'1705 - Vedlejší rozpočtov...'!Oblast_tisku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PC-HORAK\Antonin</dc:creator>
  <cp:lastModifiedBy>Antonin</cp:lastModifiedBy>
  <cp:lastPrinted>2021-03-18T14:19:01Z</cp:lastPrinted>
  <dcterms:created xsi:type="dcterms:W3CDTF">2021-03-18T14:16:52Z</dcterms:created>
  <dcterms:modified xsi:type="dcterms:W3CDTF">2021-03-18T14:19:12Z</dcterms:modified>
</cp:coreProperties>
</file>