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Rekapitulace stavby" sheetId="1" r:id="rId1"/>
    <sheet name="Morkov_4_1 - Dešťová kana..." sheetId="2" r:id="rId2"/>
    <sheet name="Morkov_4_2 - Splašková ka..." sheetId="3" r:id="rId3"/>
    <sheet name="Morkov_4_3 - Vodovod" sheetId="4" r:id="rId4"/>
    <sheet name="Pokyny pro vyplnění" sheetId="5" r:id="rId5"/>
  </sheets>
  <definedNames>
    <definedName name="_xlnm._FilterDatabase" localSheetId="1" hidden="1">'Morkov_4_1 - Dešťová kana...'!$C$92:$K$172</definedName>
    <definedName name="_xlnm._FilterDatabase" localSheetId="2" hidden="1">'Morkov_4_2 - Splašková ka...'!$C$86:$K$146</definedName>
    <definedName name="_xlnm._FilterDatabase" localSheetId="3" hidden="1">'Morkov_4_3 - Vodovod'!$C$85:$K$149</definedName>
    <definedName name="_xlnm.Print_Titles" localSheetId="1">'Morkov_4_1 - Dešťová kana...'!$92:$92</definedName>
    <definedName name="_xlnm.Print_Titles" localSheetId="2">'Morkov_4_2 - Splašková ka...'!$86:$86</definedName>
    <definedName name="_xlnm.Print_Titles" localSheetId="3">'Morkov_4_3 - Vodovod'!$85:$85</definedName>
    <definedName name="_xlnm.Print_Titles" localSheetId="0">'Rekapitulace stavby'!$52:$52</definedName>
    <definedName name="_xlnm.Print_Area" localSheetId="1">'Morkov_4_1 - Dešťová kana...'!$C$4:$J$39,'Morkov_4_1 - Dešťová kana...'!$C$45:$J$74,'Morkov_4_1 - Dešťová kana...'!$C$80:$K$172</definedName>
    <definedName name="_xlnm.Print_Area" localSheetId="2">'Morkov_4_2 - Splašková ka...'!$C$4:$J$39,'Morkov_4_2 - Splašková ka...'!$C$45:$J$68,'Morkov_4_2 - Splašková ka...'!$C$74:$K$146</definedName>
    <definedName name="_xlnm.Print_Area" localSheetId="3">'Morkov_4_3 - Vodovod'!$C$4:$J$39,'Morkov_4_3 - Vodovod'!$C$45:$J$67,'Morkov_4_3 - Vodovod'!$C$73:$K$149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</definedNames>
  <calcPr fullCalcOnLoad="1"/>
</workbook>
</file>

<file path=xl/sharedStrings.xml><?xml version="1.0" encoding="utf-8"?>
<sst xmlns="http://schemas.openxmlformats.org/spreadsheetml/2006/main" count="3682" uniqueCount="787">
  <si>
    <t>Export Komplet</t>
  </si>
  <si>
    <t>VZ</t>
  </si>
  <si>
    <t>2.0</t>
  </si>
  <si>
    <t>ZAMOK</t>
  </si>
  <si>
    <t>False</t>
  </si>
  <si>
    <t>{a73aef6c-244c-4d25-a7f8-db0c02593785}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</si>
  <si>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</si>
  <si>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</si>
  <si>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</si>
  <si>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</si>
  <si>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</si>
  <si>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</si>
  <si>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</si>
  <si>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Morkov_4</t>
  </si>
  <si>
    <t>Stavba:</t>
  </si>
  <si>
    <t>Vodovod a kanalizace v ulici Polní</t>
  </si>
  <si>
    <t>KSO:</t>
  </si>
  <si>
    <t/>
  </si>
  <si>
    <t>CC-CZ:</t>
  </si>
  <si>
    <t>Místo:</t>
  </si>
  <si>
    <t xml:space="preserve"> </t>
  </si>
  <si>
    <t>Datum:</t>
  </si>
  <si>
    <t>22. 11. 2020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</si>
  <si>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</si>
  <si>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</si>
  <si>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</si>
  <si>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</si>
  <si>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</si>
  <si>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</si>
  <si>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</si>
  <si>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</si>
  <si>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</si>
  <si>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</si>
  <si>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</si>
  <si>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</si>
  <si>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</si>
  <si>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</si>
  <si>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</si>
  <si>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</si>
  <si>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</si>
  <si>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</si>
  <si>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</si>
  <si>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</si>
  <si>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</si>
  <si>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</si>
  <si>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</si>
  <si>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</si>
  <si>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</si>
  <si>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</si>
  <si>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</si>
  <si>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</si>
  <si>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</si>
  <si>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</si>
  <si>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</si>
  <si>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</si>
  <si>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</si>
  <si>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</si>
  <si>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</si>
  <si>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</si>
  <si>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</si>
  <si>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</si>
  <si>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</si>
  <si>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</si>
  <si>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</si>
  <si>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</si>
  <si>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</si>
  <si>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</si>
  <si>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</si>
  <si>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</si>
  <si>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</si>
  <si>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Morkov_4_1</t>
  </si>
  <si>
    <t>Dešťová kanalizace</t>
  </si>
  <si>
    <t>STA</t>
  </si>
  <si>
    <t>1</t>
  </si>
  <si>
    <t>{d66b8ef4-ab62-484f-a01c-9343059c80b2}</t>
  </si>
  <si>
    <t>2</t>
  </si>
  <si>
    <t>Morkov_4_2</t>
  </si>
  <si>
    <t>Splašková kanalizace</t>
  </si>
  <si>
    <t>{7dbd3449-cbaf-4a0b-a157-6b1d8ab61075}</t>
  </si>
  <si>
    <t>Morkov_4_3</t>
  </si>
  <si>
    <t>Vodovod</t>
  </si>
  <si>
    <t>{73e1a782-ae83-41b7-ba58-1e9133c2e741}</t>
  </si>
  <si>
    <t>KRYCÍ LIST SOUPISU PRACÍ</t>
  </si>
  <si>
    <t>Objekt:</t>
  </si>
  <si>
    <t>Morkov_4_1 - Dešťová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</si>
  <si>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</si>
  <si>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</si>
  <si>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</si>
  <si>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</si>
  <si>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</si>
  <si>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</si>
  <si>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</si>
  <si>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</si>
  <si>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</si>
  <si>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</si>
  <si>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</si>
  <si>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</si>
  <si>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</si>
  <si>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</si>
  <si>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</si>
  <si>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</si>
  <si>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</si>
  <si>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</si>
  <si>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</si>
  <si>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</si>
  <si>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</si>
  <si>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</si>
  <si>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</si>
  <si>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</si>
  <si>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</si>
  <si>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</si>
  <si>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</si>
  <si>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</si>
  <si>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</si>
  <si>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</si>
  <si>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</si>
  <si>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</si>
  <si>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</si>
  <si>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</si>
  <si>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</si>
  <si>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53</t>
  </si>
  <si>
    <t>K</t>
  </si>
  <si>
    <t>113107312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</si>
  <si>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</si>
  <si>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m2</t>
  </si>
  <si>
    <t>CS ÚRS 2021 01</t>
  </si>
  <si>
    <t>4</t>
  </si>
  <si>
    <t>647910301</t>
  </si>
  <si>
    <t>54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</si>
  <si>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</si>
  <si>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</si>
  <si>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686667886</t>
  </si>
  <si>
    <t>115101201</t>
  </si>
  <si>
    <t>Čerpání vody na dopravní výšku do 10 m s uvažovaným průměrným přítokem do 500 l/min</t>
  </si>
  <si>
    <t>hod</t>
  </si>
  <si>
    <t>CS ÚRS 2020 02</t>
  </si>
  <si>
    <t>-1973912866</t>
  </si>
  <si>
    <t>115101301</t>
  </si>
  <si>
    <t>Pohotovost záložní čerpací soupravy pro dopravní výšku do 10 m s uvažovaným průměrným přítokem do 500 l/min</t>
  </si>
  <si>
    <t>den</t>
  </si>
  <si>
    <t>-674995905</t>
  </si>
  <si>
    <t>3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</si>
  <si>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</si>
  <si>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</si>
  <si>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m</t>
  </si>
  <si>
    <t>-2057871196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</si>
  <si>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</si>
  <si>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</si>
  <si>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-717405268</t>
  </si>
  <si>
    <t>5</t>
  </si>
  <si>
    <t>132154205</t>
  </si>
  <si>
    <t>Hloubení zapažených rýh šířky přes 800 do 2 000 mm strojně s urovnáním dna do předepsaného profilu a spádu v hornině třídy těžitelnosti I skupiny 1 a 2 přes 500 do 1 000 m3</t>
  </si>
  <si>
    <t>m3</t>
  </si>
  <si>
    <t>-1806305877</t>
  </si>
  <si>
    <t>6</t>
  </si>
  <si>
    <t>151811131</t>
  </si>
  <si>
    <t>Zřízení pažicích boxů pro pažení a rozepření stěn rýh podzemního vedení hloubka výkopu do 4 m, šířka do 1,2 m</t>
  </si>
  <si>
    <t>367439109</t>
  </si>
  <si>
    <t>7</t>
  </si>
  <si>
    <t>151811231</t>
  </si>
  <si>
    <t>Odstranění pažicích boxů pro pažení a rozepření stěn rýh podzemního vedení hloubka výkopu do 4 m, šířka do 1,2 m</t>
  </si>
  <si>
    <t>-1485201195</t>
  </si>
  <si>
    <t>8</t>
  </si>
  <si>
    <t>161101101</t>
  </si>
  <si>
    <t>Svislé přemístění výkopku z horniny tř. 1 až 4 hl výkopu do 2,5 m</t>
  </si>
  <si>
    <t>1617869680</t>
  </si>
  <si>
    <t>9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</si>
  <si>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</si>
  <si>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</si>
  <si>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1974895558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</si>
  <si>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</si>
  <si>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</si>
  <si>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</si>
  <si>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-114348881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</si>
  <si>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</si>
  <si>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</si>
  <si>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</si>
  <si>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384984447</t>
  </si>
  <si>
    <t>12</t>
  </si>
  <si>
    <t>167151111</t>
  </si>
  <si>
    <t>Nakládání, skládání a překládání neulehlého výkopku nebo sypaniny strojně nakládání, množství přes 100 m3, z hornin třídy těžitelnosti I, skupiny 1 až 3</t>
  </si>
  <si>
    <t>1559442886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</si>
  <si>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</si>
  <si>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</si>
  <si>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</si>
  <si>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</si>
  <si>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13431230</t>
  </si>
  <si>
    <t>14</t>
  </si>
  <si>
    <t>174101101</t>
  </si>
  <si>
    <t>Zásyp sypaninou z jakékoliv horniny strojně s uložením výkopku ve vrstvách se zhutněním jam, šachet, rýh nebo kolem objektů v těchto vykopávkách</t>
  </si>
  <si>
    <t>488674054</t>
  </si>
  <si>
    <t>M</t>
  </si>
  <si>
    <t>58333674</t>
  </si>
  <si>
    <t>kamenivo těžené hrubé frakce 16/32</t>
  </si>
  <si>
    <t>-353760424</t>
  </si>
  <si>
    <t>16</t>
  </si>
  <si>
    <t>58343911</t>
  </si>
  <si>
    <t>kamenivo drcené hrubé frakce 11/22</t>
  </si>
  <si>
    <t>2021731916</t>
  </si>
  <si>
    <t>P</t>
  </si>
  <si>
    <t>Poznámka k položce:
Drcené kamenivo dle ČSN EN 12620 (kamenivo do betonu) a ČSN EN 13043 (kamenivo pro asfaltové směsi)</t>
  </si>
  <si>
    <t>17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</si>
  <si>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</si>
  <si>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</si>
  <si>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229812659</t>
  </si>
  <si>
    <t>18</t>
  </si>
  <si>
    <t>305839154</t>
  </si>
  <si>
    <t>19</t>
  </si>
  <si>
    <t>Manipulace s kontejnery (7 tun) se zeminou</t>
  </si>
  <si>
    <t>kus</t>
  </si>
  <si>
    <t>739465355</t>
  </si>
  <si>
    <t>Zakládání</t>
  </si>
  <si>
    <t>20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</si>
  <si>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</si>
  <si>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</si>
  <si>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-1491898613</t>
  </si>
  <si>
    <t>Vodorovné konstrukce</t>
  </si>
  <si>
    <t>451572111</t>
  </si>
  <si>
    <t>Lože pod potrubí, stoky a drobné objekty v otevřeném výkopu z kameniva drobného těženého 0 až 4 mm</t>
  </si>
  <si>
    <t>-335144178</t>
  </si>
  <si>
    <t>22</t>
  </si>
  <si>
    <t>452311161</t>
  </si>
  <si>
    <t>Podkladní a zajišťovací konstrukce z betonu prostého v otevřeném výkopu desky pod potrubí, stoky a drobné objekty z betonu tř. C 25/30</t>
  </si>
  <si>
    <t>1208158741</t>
  </si>
  <si>
    <t>23</t>
  </si>
  <si>
    <t>452351101</t>
  </si>
  <si>
    <t>Bednění podkladních a zajišťovacích konstrukcí v otevřeném výkopu desek nebo sedlových loží pod potrubí, stoky a drobné objekty</t>
  </si>
  <si>
    <t>1158237431</t>
  </si>
  <si>
    <t>Komunikace pozemní</t>
  </si>
  <si>
    <t>24</t>
  </si>
  <si>
    <t>564751111</t>
  </si>
  <si>
    <t>Podklad nebo kryt z kameniva hrubého drceného vel. 32-63 mm s rozprostřením a zhutněním, po zhutnění tl. 150 mm</t>
  </si>
  <si>
    <t>-1153996186</t>
  </si>
  <si>
    <t>25</t>
  </si>
  <si>
    <t>565145111</t>
  </si>
  <si>
    <t>Asfaltový beton vrstva podkladní ACP 16 (obalované kamenivo střednězrnné - OKS) s rozprostřením a zhutněním v pruhu šířky přes 1,5 do 3 m, po zhutnění tl. 60 mm</t>
  </si>
  <si>
    <t>-1976507282</t>
  </si>
  <si>
    <t>26</t>
  </si>
  <si>
    <t>566901152</t>
  </si>
  <si>
    <t>Vyspravení podkladu po překopech inženýrských sítí plochy do 15 m2 s rozprostřením a zhutněním recyklátem tl. 150 mm</t>
  </si>
  <si>
    <t>1417006229</t>
  </si>
  <si>
    <t>27</t>
  </si>
  <si>
    <t>572341112</t>
  </si>
  <si>
    <t>Vyspravení krytu komunikací po překopech inženýrských sítí plochy přes 15 m2 asfaltovým betonem ACO (AB), po zhutnění tl. přes 50 do 70 mm</t>
  </si>
  <si>
    <t>877876828</t>
  </si>
  <si>
    <t>28</t>
  </si>
  <si>
    <t>573111112</t>
  </si>
  <si>
    <t>Postřik infiltrační PI z asfaltu silničního s posypem kamenivem, v množství 1,00 kg/m2</t>
  </si>
  <si>
    <t>1853647273</t>
  </si>
  <si>
    <t>29</t>
  </si>
  <si>
    <t>573211109</t>
  </si>
  <si>
    <t>Postřik spojovací PS bez posypu kamenivem z asfaltu silničního, v množství 0,50 kg/m2</t>
  </si>
  <si>
    <t>1550289304</t>
  </si>
  <si>
    <t>30</t>
  </si>
  <si>
    <t>577134111</t>
  </si>
  <si>
    <t>Asfaltový beton vrstva obrusná ACO 11 (ABS) s rozprostřením a se zhutněním z nemodifikovaného asfaltu v pruhu šířky do 3 m tř. I, po zhutnění tl. 40 mm</t>
  </si>
  <si>
    <t>427426566</t>
  </si>
  <si>
    <t>31</t>
  </si>
  <si>
    <t>594111111</t>
  </si>
  <si>
    <t>Dlažba nebo přídlažba z lomového kamene lomařsky upraveného rigolového v ploše vodorovné nebo ve sklonu tl. do 250 mm, bez vyplnění spár, s provedením lože tl. 50 mm z kameniva těženého</t>
  </si>
  <si>
    <t>-1151097221</t>
  </si>
  <si>
    <t>32</t>
  </si>
  <si>
    <t>597141221</t>
  </si>
  <si>
    <t>Rigol dlážděný tl. do 250 mm z lomového kamene lomařsky upraveného na cementovou maltu, s vyplněním spár cementovou maltou se štěrkopískovým ložem tl. 100 mm</t>
  </si>
  <si>
    <t>11235061</t>
  </si>
  <si>
    <t>Trubní vedení</t>
  </si>
  <si>
    <t>33</t>
  </si>
  <si>
    <t>871360410</t>
  </si>
  <si>
    <t>Montáž kanalizačního potrubí z plastů z polypropylenu PP korugovaného nebo žebrovaného SN 10 DN 250</t>
  </si>
  <si>
    <t>1807865454</t>
  </si>
  <si>
    <t>34</t>
  </si>
  <si>
    <t>Potrubí AGROSIL DN 250 celková perforace tyč 6 m SN 8</t>
  </si>
  <si>
    <t>637795997</t>
  </si>
  <si>
    <t>35</t>
  </si>
  <si>
    <t>877365221</t>
  </si>
  <si>
    <t>Montáž tvarovek na kanalizačním potrubí z trub z plastu z tvrdého PVC nebo z polypropylenu v otevřeném výkopu dvouosých DN 250</t>
  </si>
  <si>
    <t>931636689</t>
  </si>
  <si>
    <t>36</t>
  </si>
  <si>
    <t>286113990</t>
  </si>
  <si>
    <t>odbočka kanalizační plastová s hrdlem KG 250/150/45°</t>
  </si>
  <si>
    <t>-1420003182</t>
  </si>
  <si>
    <t>37</t>
  </si>
  <si>
    <t>894812321</t>
  </si>
  <si>
    <t>Revizní a čistící šachta z polypropylenu PP pro hladké trouby DN 600 šachtové dno (DN šachty / DN trubního vedení) DN 600/250 průtočné</t>
  </si>
  <si>
    <t>1320112173</t>
  </si>
  <si>
    <t>38</t>
  </si>
  <si>
    <t>894812322</t>
  </si>
  <si>
    <t>Revizní a čistící šachta z polypropylenu PP pro hladké trouby DN 600 šachtové dno (DN šachty / DN trubního vedení) DN 600/250 průtočné 30°,60°,90°</t>
  </si>
  <si>
    <t>37683060</t>
  </si>
  <si>
    <t>39</t>
  </si>
  <si>
    <t>894812331</t>
  </si>
  <si>
    <t>Revizní a čistící šachta z polypropylenu PP pro hladké trouby DN 600 roura šachtová korugovaná, světlé hloubky 1 000 mm</t>
  </si>
  <si>
    <t>1436437316</t>
  </si>
  <si>
    <t>40</t>
  </si>
  <si>
    <t>894812332</t>
  </si>
  <si>
    <t>Revizní a čistící šachta z polypropylenu PP pro hladké trouby DN 600 roura šachtová korugovaná, světlé hloubky 2 000 mm</t>
  </si>
  <si>
    <t>1667162925</t>
  </si>
  <si>
    <t>41</t>
  </si>
  <si>
    <t>894812333</t>
  </si>
  <si>
    <t>Revizní a čistící šachta z polypropylenu PP pro hladké trouby DN 600 roura šachtová korugovaná, světlé hloubky 3 000 mm</t>
  </si>
  <si>
    <t>827938353</t>
  </si>
  <si>
    <t>42</t>
  </si>
  <si>
    <t>894812339</t>
  </si>
  <si>
    <t>Revizní a čistící šachta z polypropylenu PP pro hladké trouby DN 600 Příplatek k cenám 2331 - 2334 za uříznutí šachtové roury</t>
  </si>
  <si>
    <t>-2142403296</t>
  </si>
  <si>
    <t>43</t>
  </si>
  <si>
    <t>894812378</t>
  </si>
  <si>
    <t>Revizní a čistící šachta z polypropylenu PP pro hladké trouby DN 600 poklop (mříž) litinový pro zatížení od 25 t do 40 t s betonovým prstencem a adaptérem</t>
  </si>
  <si>
    <t>CS ÚRS 2017 02</t>
  </si>
  <si>
    <t>78868401</t>
  </si>
  <si>
    <t>Ostatní konstrukce a práce-bourání</t>
  </si>
  <si>
    <t>44</t>
  </si>
  <si>
    <t>919726121</t>
  </si>
  <si>
    <t>Geotextilie netkaná pro ochranu, separaci nebo filtraci měrná hmotnost do 200 g/m2</t>
  </si>
  <si>
    <t>340779015</t>
  </si>
  <si>
    <t>45</t>
  </si>
  <si>
    <t>919735112</t>
  </si>
  <si>
    <t>Řezání stávajícího živičného krytu nebo podkladu hloubky přes 50 do 100 mm</t>
  </si>
  <si>
    <t>-28924277</t>
  </si>
  <si>
    <t>46</t>
  </si>
  <si>
    <t>935932112</t>
  </si>
  <si>
    <t>Osazení odvodňovacího žlabu plastového s krycím roštem šířky přes 200 mm</t>
  </si>
  <si>
    <t>-1728218110</t>
  </si>
  <si>
    <t>50</t>
  </si>
  <si>
    <t xml:space="preserve"> žlab únosnosti D400 bet. sv. š. 400 mm 500x500, otvor je součástí žlabu</t>
  </si>
  <si>
    <t>komplet</t>
  </si>
  <si>
    <t>1243891227</t>
  </si>
  <si>
    <t>51</t>
  </si>
  <si>
    <t>dtto sv. š. 300, 400 x 400 mm</t>
  </si>
  <si>
    <t>-2117115169</t>
  </si>
  <si>
    <t>52</t>
  </si>
  <si>
    <t>dtto  sv. š. 200, 300x300 mm</t>
  </si>
  <si>
    <t>23101411</t>
  </si>
  <si>
    <t>99</t>
  </si>
  <si>
    <t>Přesun hmot</t>
  </si>
  <si>
    <t>48</t>
  </si>
  <si>
    <t>998276101</t>
  </si>
  <si>
    <t>Přesun hmot pro trubní vedení hloubené z trub z plastických hmot nebo sklolaminátových pro vodovody nebo kanalizace v otevřeném výkopu dopravní vzdálenost do 15 m</t>
  </si>
  <si>
    <t>1652648223</t>
  </si>
  <si>
    <t>998</t>
  </si>
  <si>
    <t>49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</si>
  <si>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</si>
  <si>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</si>
  <si>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1230212508</t>
  </si>
  <si>
    <t>VRN</t>
  </si>
  <si>
    <t>Vedlejší rozpočtové náklady</t>
  </si>
  <si>
    <t>VRN1</t>
  </si>
  <si>
    <t>Průzkumné, geodetické a projektové práce</t>
  </si>
  <si>
    <t>55</t>
  </si>
  <si>
    <t>012103000</t>
  </si>
  <si>
    <t>Geodetické práce před výstavbou</t>
  </si>
  <si>
    <t>1024</t>
  </si>
  <si>
    <t>-1646456181</t>
  </si>
  <si>
    <t>56</t>
  </si>
  <si>
    <t>012203000</t>
  </si>
  <si>
    <t>Geodetické práce při provádění stavby</t>
  </si>
  <si>
    <t>-1276717080</t>
  </si>
  <si>
    <t>57</t>
  </si>
  <si>
    <t>012303000</t>
  </si>
  <si>
    <t>Geodetické práce po výstavbě</t>
  </si>
  <si>
    <t>-1438226999</t>
  </si>
  <si>
    <t>58</t>
  </si>
  <si>
    <t>013254000</t>
  </si>
  <si>
    <t>Dokumentace skutečného provedení stavby</t>
  </si>
  <si>
    <t>305814259</t>
  </si>
  <si>
    <t>VRN3</t>
  </si>
  <si>
    <t>Zařízení staveniště</t>
  </si>
  <si>
    <t>59</t>
  </si>
  <si>
    <t>032103000</t>
  </si>
  <si>
    <t>Náklady na stavební buňky</t>
  </si>
  <si>
    <t>1696438631</t>
  </si>
  <si>
    <t>60</t>
  </si>
  <si>
    <t>032503000</t>
  </si>
  <si>
    <t>Skládky na staveništi</t>
  </si>
  <si>
    <t>1508515321</t>
  </si>
  <si>
    <t>61</t>
  </si>
  <si>
    <t>039103000</t>
  </si>
  <si>
    <t>Rozebrání, bourání a odvoz zařízení staveniště</t>
  </si>
  <si>
    <t>-1273970303</t>
  </si>
  <si>
    <t>VRN4</t>
  </si>
  <si>
    <t>Inženýrská činnost</t>
  </si>
  <si>
    <t>62</t>
  </si>
  <si>
    <t>041103000</t>
  </si>
  <si>
    <t>Autorský dozor projektanta</t>
  </si>
  <si>
    <t>hodin</t>
  </si>
  <si>
    <t>1022363432</t>
  </si>
  <si>
    <t>63</t>
  </si>
  <si>
    <t>041203000</t>
  </si>
  <si>
    <t>Technický dozor investora</t>
  </si>
  <si>
    <t>…</t>
  </si>
  <si>
    <t>1163450149</t>
  </si>
  <si>
    <t>65</t>
  </si>
  <si>
    <t>043194000</t>
  </si>
  <si>
    <t>Ostatní zkoušky-rozbor vody</t>
  </si>
  <si>
    <t>2029186491</t>
  </si>
  <si>
    <t>VRN7</t>
  </si>
  <si>
    <t>Provozní vlivy</t>
  </si>
  <si>
    <t>66</t>
  </si>
  <si>
    <t>076103012</t>
  </si>
  <si>
    <t>Křížení el. vedení - vypnutí kříženého VN, NN</t>
  </si>
  <si>
    <t>947709388</t>
  </si>
  <si>
    <t>Morkov_4_2 - Splašková kanalizace</t>
  </si>
  <si>
    <t>113107012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</si>
  <si>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</si>
  <si>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464174717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</si>
  <si>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</si>
  <si>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</si>
  <si>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679757435</t>
  </si>
  <si>
    <t>-1647399754</t>
  </si>
  <si>
    <t>507011643</t>
  </si>
  <si>
    <t>-1049056403</t>
  </si>
  <si>
    <t>-887584340</t>
  </si>
  <si>
    <t>-1957276978</t>
  </si>
  <si>
    <t>-1434571287</t>
  </si>
  <si>
    <t>1067656031</t>
  </si>
  <si>
    <t>1122929858</t>
  </si>
  <si>
    <t>-216186110</t>
  </si>
  <si>
    <t>1814386831</t>
  </si>
  <si>
    <t>-2079951846</t>
  </si>
  <si>
    <t>425107769</t>
  </si>
  <si>
    <t>-709412004</t>
  </si>
  <si>
    <t>-52384274</t>
  </si>
  <si>
    <t>911381723</t>
  </si>
  <si>
    <t>1424238582</t>
  </si>
  <si>
    <t>58337302</t>
  </si>
  <si>
    <t>štěrkopísek frakce 0/16</t>
  </si>
  <si>
    <t>-1394651511</t>
  </si>
  <si>
    <t>-1331966467</t>
  </si>
  <si>
    <t>-1399579947</t>
  </si>
  <si>
    <t>-1748148366</t>
  </si>
  <si>
    <t>452112111</t>
  </si>
  <si>
    <t>Osazení betonových dílců prstenců nebo rámů pod poklopy a mříže, výšky do 100 mm</t>
  </si>
  <si>
    <t>-40800658</t>
  </si>
  <si>
    <t>59224176</t>
  </si>
  <si>
    <t>prstenec šachtový vyrovnávací betonový 625x120x80mm</t>
  </si>
  <si>
    <t>1970977799</t>
  </si>
  <si>
    <t>59224187</t>
  </si>
  <si>
    <t>prstenec šachtový vyrovnávací betonový 625x120x100mm</t>
  </si>
  <si>
    <t>-393786422</t>
  </si>
  <si>
    <t>59224188</t>
  </si>
  <si>
    <t>prstenec šachtový vyrovnávací betonový 625x120x120mm</t>
  </si>
  <si>
    <t>-13475334</t>
  </si>
  <si>
    <t>1111711441</t>
  </si>
  <si>
    <t>462202101</t>
  </si>
  <si>
    <t>566901252</t>
  </si>
  <si>
    <t>Vyspravení podkladu po překopech inženýrských sítí plochy přes 15 m2 s rozprostřením a zhutněním recyklátem tl. 150 mm</t>
  </si>
  <si>
    <t>-1694898531</t>
  </si>
  <si>
    <t>1682726915</t>
  </si>
  <si>
    <t>-25493777</t>
  </si>
  <si>
    <t>1989383850</t>
  </si>
  <si>
    <t>871360310</t>
  </si>
  <si>
    <t>Montáž kanalizačního potrubí z plastů z polypropylenu PP hladkého plnostěnného SN 10 DN 250</t>
  </si>
  <si>
    <t>1817395170</t>
  </si>
  <si>
    <t>286171250</t>
  </si>
  <si>
    <t>trubka kanalizační PP SN 10, dl.6m, DN 250</t>
  </si>
  <si>
    <t>1034788791</t>
  </si>
  <si>
    <t>892362121</t>
  </si>
  <si>
    <t>Tlakové zkoušky vzduchem těsnícími vaky ucpávkovými DN 250</t>
  </si>
  <si>
    <t>úsek</t>
  </si>
  <si>
    <t>-1523741774</t>
  </si>
  <si>
    <t>894411311</t>
  </si>
  <si>
    <t>Osazení betonových nebo železobetonových dílců pro šachty skruží rovných</t>
  </si>
  <si>
    <t>-1383040951</t>
  </si>
  <si>
    <t>59224160</t>
  </si>
  <si>
    <t>skruž kanalizační s ocelovými stupadly 100x25x12cm</t>
  </si>
  <si>
    <t>1084245302</t>
  </si>
  <si>
    <t>894412411</t>
  </si>
  <si>
    <t>Osazení betonových nebo železobetonových dílců pro šachty skruží přechodových</t>
  </si>
  <si>
    <t>733457224</t>
  </si>
  <si>
    <t>59224312</t>
  </si>
  <si>
    <t>kónus šachetní betonový kapsové plastové stupadlo 100x62,5x58cm</t>
  </si>
  <si>
    <t>-1256048843</t>
  </si>
  <si>
    <t>894414111</t>
  </si>
  <si>
    <t>Osazení betonových nebo železobetonových dílců pro šachty skruží základových (dno)</t>
  </si>
  <si>
    <t>-1866511801</t>
  </si>
  <si>
    <t>59224337</t>
  </si>
  <si>
    <t>dno betonové šachty kanalizační přímé 100x60x40cm</t>
  </si>
  <si>
    <t>1101284805</t>
  </si>
  <si>
    <t>894414211</t>
  </si>
  <si>
    <t>Osazení betonových nebo železobetonových dílců pro šachty desek zákrytových</t>
  </si>
  <si>
    <t>1052858694</t>
  </si>
  <si>
    <t>59224315</t>
  </si>
  <si>
    <t>deska betonová zákrytová pro kruhové šachty 100/62,5x16,5cm</t>
  </si>
  <si>
    <t>673316207</t>
  </si>
  <si>
    <t>899104112</t>
  </si>
  <si>
    <t>Osazení poklopů litinových a ocelových včetně rámů pro třídu zatížení D400, E600</t>
  </si>
  <si>
    <t>-716884745</t>
  </si>
  <si>
    <t>55241014</t>
  </si>
  <si>
    <t>poklop šachtový třída D400, kruhový rám 785, vstup 600mm, bez ventilace</t>
  </si>
  <si>
    <t>1588748172</t>
  </si>
  <si>
    <t>monitoring kanalizace</t>
  </si>
  <si>
    <t>-1263373671</t>
  </si>
  <si>
    <t>977151128</t>
  </si>
  <si>
    <t>Jádrové vrty diamantovými korunkami do stavebních materiálů (železobetonu, betonu, cihel, obkladů, dlažeb, kamene) průměru přes 250 do 300 mm</t>
  </si>
  <si>
    <t>-985835581</t>
  </si>
  <si>
    <t>286174820</t>
  </si>
  <si>
    <t>vložka šachtová kanalizace PP korugované DN 250</t>
  </si>
  <si>
    <t>1541634124</t>
  </si>
  <si>
    <t>Poznámka k položce:
Těsnění není zahrnuto v ceně tvarovek, nutno objednat zvlášt.</t>
  </si>
  <si>
    <t>47</t>
  </si>
  <si>
    <t>2038019775</t>
  </si>
  <si>
    <t>Morkov_4_3 - Vodovod</t>
  </si>
  <si>
    <t>113107412</t>
  </si>
  <si>
    <t>Odstranění podkladů nebo krytů při překopech inženýrských sítí s přemístěním hmot na skládku ve vzdálenosti do 3 m nebo s naložením na dopravní prostředek strojně plochy jednotlivě do 15 m2 z kameniva těženého, o tl. vrstvy přes 100 do 200 mm</t>
  </si>
  <si>
    <t>1251386701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</si>
  <si>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</si>
  <si>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</si>
  <si>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152245353</t>
  </si>
  <si>
    <t>1550232925</t>
  </si>
  <si>
    <t>-431268944</t>
  </si>
  <si>
    <t>-387902256</t>
  </si>
  <si>
    <t>1685766081</t>
  </si>
  <si>
    <t>316445454</t>
  </si>
  <si>
    <t>2142212240</t>
  </si>
  <si>
    <t>-969089482</t>
  </si>
  <si>
    <t>-1584983891</t>
  </si>
  <si>
    <t>-483558896</t>
  </si>
  <si>
    <t>653581574</t>
  </si>
  <si>
    <t>51267448</t>
  </si>
  <si>
    <t>1908500311</t>
  </si>
  <si>
    <t>1369238170</t>
  </si>
  <si>
    <t>560824233</t>
  </si>
  <si>
    <t>-424364236</t>
  </si>
  <si>
    <t>-1338189158</t>
  </si>
  <si>
    <t>1152948764</t>
  </si>
  <si>
    <t>-1602062881</t>
  </si>
  <si>
    <t>919296290</t>
  </si>
  <si>
    <t>-121177064</t>
  </si>
  <si>
    <t>-532671206</t>
  </si>
  <si>
    <t>749028206</t>
  </si>
  <si>
    <t>-1363532687</t>
  </si>
  <si>
    <t>1257680357</t>
  </si>
  <si>
    <t>237796101</t>
  </si>
  <si>
    <t>-1536021670</t>
  </si>
  <si>
    <t>-411580375</t>
  </si>
  <si>
    <t>857244122</t>
  </si>
  <si>
    <t>Montáž litinových tvarovek na potrubí litinovém tlakovém odbočných na potrubí z trub přírubových v otevřeném výkopu, kanálu nebo v šachtě DN 80</t>
  </si>
  <si>
    <t>1083783614</t>
  </si>
  <si>
    <t>552R35100</t>
  </si>
  <si>
    <t>tvarovka přírubová litinová s přírubovou odbočkou,práškový epoxid, tl.250µm T-kus DN 80/80 mm</t>
  </si>
  <si>
    <t>297392690</t>
  </si>
  <si>
    <t>857264122</t>
  </si>
  <si>
    <t>Montáž litinových tvarovek na potrubí litinovém tlakovém odbočných na potrubí z trub přírubových v otevřeném výkopu, kanálu nebo v šachtě DN 100</t>
  </si>
  <si>
    <t>-1903814812</t>
  </si>
  <si>
    <t>552R35150</t>
  </si>
  <si>
    <t>tvarovka přírubová litinová s přírubovou odbočkou,práškový epoxid, tl.250µm T-kus DN 100/80 mm</t>
  </si>
  <si>
    <t>1791064829</t>
  </si>
  <si>
    <t>Šroub s maticí nerez M20/80 mm</t>
  </si>
  <si>
    <t>-1868089889</t>
  </si>
  <si>
    <t>Podložka pozinkovaná M20</t>
  </si>
  <si>
    <t>-2054505231</t>
  </si>
  <si>
    <t>Speciální příruba pro potrubí z PVC DN 80 HAWLE č. 0400</t>
  </si>
  <si>
    <t>ks</t>
  </si>
  <si>
    <t>-1417551503</t>
  </si>
  <si>
    <t>Šrouby pozink HAWLE č.8810 M15/70 s maticí</t>
  </si>
  <si>
    <t>1462084864</t>
  </si>
  <si>
    <t>871241151</t>
  </si>
  <si>
    <t>Montáž vodovodního potrubí z plastů v otevřeném výkopu z polyetylenu PE 100 svařovaných na tupo SDR 17/PN10 D 90 x 5,4 mm</t>
  </si>
  <si>
    <t>1454658324</t>
  </si>
  <si>
    <t>286R36620</t>
  </si>
  <si>
    <t>potrubí vodovodní z PE 100+ opláštěné vrstvou z pěnového PE, SDR 17, 90 x 5,4 mm</t>
  </si>
  <si>
    <t>2091411145</t>
  </si>
  <si>
    <t>891241111</t>
  </si>
  <si>
    <t>Montáž vodovodních šoupátek otevřený výkop DN 80</t>
  </si>
  <si>
    <t>303337314</t>
  </si>
  <si>
    <t>Šoupátko DN 80 HAWLE č. 4000E2</t>
  </si>
  <si>
    <t>-1951605655</t>
  </si>
  <si>
    <t>Zemní souprava pro šoupátka HAWLE č. 9510E2</t>
  </si>
  <si>
    <t>-1944419464</t>
  </si>
  <si>
    <t>Podkladní deska pro šoupátka HAWLE č. 3481</t>
  </si>
  <si>
    <t>-2027750920</t>
  </si>
  <si>
    <t>891247111</t>
  </si>
  <si>
    <t>Montáž vodovodních armatur na potrubí hydrantů podzemních (bez osazení poklopů) DN 80</t>
  </si>
  <si>
    <t>-594710118</t>
  </si>
  <si>
    <t>podzemní hydrant HAWLE č. K 240 80/1,25</t>
  </si>
  <si>
    <t>-627869172</t>
  </si>
  <si>
    <t>Koleno patní DN 80</t>
  </si>
  <si>
    <t>-1200777813</t>
  </si>
  <si>
    <t>892241111</t>
  </si>
  <si>
    <t>Tlakové zkoušky vodou na potrubí DN do 80</t>
  </si>
  <si>
    <t>92234229</t>
  </si>
  <si>
    <t>892273122</t>
  </si>
  <si>
    <t>Proplach a dezinfekce vodovodního potrubí DN od 80 do 125</t>
  </si>
  <si>
    <t>253121324</t>
  </si>
  <si>
    <t>892372111</t>
  </si>
  <si>
    <t>Tlakové zkoušky vodou zabezpečení konců potrubí při tlakových zkouškách DN do 300</t>
  </si>
  <si>
    <t>-2087704591</t>
  </si>
  <si>
    <t>899401112</t>
  </si>
  <si>
    <t>Osazení poklopů litinových šoupátkových</t>
  </si>
  <si>
    <t>-1949262008</t>
  </si>
  <si>
    <t>42291352</t>
  </si>
  <si>
    <t>poklop litinový šoupátkový pro zemní soupravy osazení do terénu a do vozovky</t>
  </si>
  <si>
    <t>1299906825</t>
  </si>
  <si>
    <t>899401113</t>
  </si>
  <si>
    <t>Osazení poklopů litinových hydrantových</t>
  </si>
  <si>
    <t>96956688</t>
  </si>
  <si>
    <t>Podkladní deska pro hydrantový poklop HAWWLE č. 3482</t>
  </si>
  <si>
    <t>1716884917</t>
  </si>
  <si>
    <t>Poklop hydrantový HAWLE č. 1950</t>
  </si>
  <si>
    <t>993830265</t>
  </si>
  <si>
    <t>1701328565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</si>
  <si>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</si>
  <si>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</si>
  <si>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</si>
  <si>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</si>
  <si>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0"/>
      </rPr>
      <t xml:space="preserve">Rekapitulace stavby </t>
    </r>
    <r>
      <rPr>
        <sz val="8"/>
        <rFont val="Arial CE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</si>
  <si>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0"/>
      </rPr>
      <t>Rekapitulace stavby</t>
    </r>
    <r>
      <rPr>
        <sz val="8"/>
        <rFont val="Arial CE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</si>
  <si>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</si>
  <si>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</si>
  <si>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0"/>
      </rPr>
      <t>Rekapitulace objektů stavby a soupisů prací</t>
    </r>
    <r>
      <rPr>
        <sz val="8"/>
        <rFont val="Arial CE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</si>
  <si>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</si>
  <si>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</si>
  <si>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</si>
  <si>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</si>
  <si>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</si>
  <si>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</si>
  <si>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</si>
  <si>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</si>
  <si>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</si>
  <si>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</si>
  <si>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</si>
  <si>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</si>
  <si>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</si>
  <si>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0"/>
      </rPr>
      <t xml:space="preserve">Soupis prací </t>
    </r>
    <r>
      <rPr>
        <sz val="8"/>
        <rFont val="Arial CE"/>
        <family val="0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</si>
  <si>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</si>
  <si>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0"/>
      </rPr>
      <t>Krycí list soupisu</t>
    </r>
    <r>
      <rPr>
        <sz val="8"/>
        <rFont val="Arial CE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</si>
  <si>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</si>
  <si>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0"/>
      </rPr>
      <t>Rekapitulace členění soupisu prací</t>
    </r>
    <r>
      <rPr>
        <sz val="8"/>
        <rFont val="Arial CE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</si>
  <si>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</si>
  <si>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0"/>
      </rPr>
      <t xml:space="preserve">Soupis prací </t>
    </r>
    <r>
      <rPr>
        <sz val="8"/>
        <rFont val="Arial CE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</si>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</sst>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76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7"/>
      <color indexed="55"/>
      <name val="Arial CE"/>
      <family val="0"/>
    </font>
    <font>
      <i/>
      <sz val="7"/>
      <color indexed="55"/>
      <name val="Arial CE"/>
      <family val="0"/>
    </font>
    <font>
      <sz val="8"/>
      <name val="Trebuchet MS"/>
      <family val="0"/>
    </font>
    <font>
      <b/>
      <sz val="16"/>
      <name val="Trebuchet MS"/>
      <family val="0"/>
    </font>
    <font>
      <b/>
      <sz val="11"/>
      <name val="Trebuchet MS"/>
      <family val="0"/>
    </font>
    <font>
      <sz val="9"/>
      <name val="Trebuchet MS"/>
      <family val="0"/>
    </font>
    <font>
      <sz val="10"/>
      <name val="Trebuchet MS"/>
      <family val="0"/>
    </font>
    <font>
      <sz val="11"/>
      <name val="Trebuchet MS"/>
      <family val="0"/>
    </font>
    <font>
      <b/>
      <sz val="9"/>
      <name val="Trebuchet MS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32" borderId="0" xfId="0" applyFont="1" applyFill="1" applyAlignment="1" applyProtection="1">
      <alignment vertical="center"/>
      <protection/>
    </xf>
    <xf numFmtId="0" fontId="5" fillId="32" borderId="15" xfId="0" applyFont="1" applyFill="1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7" fillId="32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5" fillId="0" borderId="27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8" fontId="15" fillId="0" borderId="0" xfId="0" applyNumberFormat="1" applyFont="1" applyBorder="1" applyAlignment="1" applyProtection="1">
      <alignment vertical="center"/>
      <protection/>
    </xf>
    <xf numFmtId="4" fontId="1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4" fillId="0" borderId="2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8" fontId="24" fillId="0" borderId="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4" fillId="0" borderId="28" xfId="0" applyNumberFormat="1" applyFont="1" applyBorder="1" applyAlignment="1" applyProtection="1">
      <alignment vertical="center"/>
      <protection/>
    </xf>
    <xf numFmtId="4" fontId="24" fillId="0" borderId="29" xfId="0" applyNumberFormat="1" applyFont="1" applyBorder="1" applyAlignment="1" applyProtection="1">
      <alignment vertical="center"/>
      <protection/>
    </xf>
    <xf numFmtId="168" fontId="24" fillId="0" borderId="29" xfId="0" applyNumberFormat="1" applyFont="1" applyBorder="1" applyAlignment="1" applyProtection="1">
      <alignment vertical="center"/>
      <protection/>
    </xf>
    <xf numFmtId="4" fontId="24" fillId="0" borderId="3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7" fillId="32" borderId="0" xfId="0" applyFont="1" applyFill="1" applyAlignment="1" applyProtection="1">
      <alignment horizontal="left" vertical="center"/>
      <protection/>
    </xf>
    <xf numFmtId="0" fontId="17" fillId="32" borderId="0" xfId="0" applyFont="1" applyFill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4" fontId="8" fillId="0" borderId="29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7" fillId="32" borderId="23" xfId="0" applyFont="1" applyFill="1" applyBorder="1" applyAlignment="1" applyProtection="1">
      <alignment horizontal="center" vertical="center" wrapText="1"/>
      <protection/>
    </xf>
    <xf numFmtId="0" fontId="17" fillId="32" borderId="24" xfId="0" applyFont="1" applyFill="1" applyBorder="1" applyAlignment="1" applyProtection="1">
      <alignment horizontal="center" vertical="center" wrapText="1"/>
      <protection/>
    </xf>
    <xf numFmtId="0" fontId="17" fillId="32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26" fillId="0" borderId="19" xfId="0" applyNumberFormat="1" applyFont="1" applyBorder="1" applyAlignment="1" applyProtection="1">
      <alignment/>
      <protection/>
    </xf>
    <xf numFmtId="168" fontId="26" fillId="0" borderId="20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68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7" fillId="0" borderId="31" xfId="0" applyFont="1" applyBorder="1" applyAlignment="1" applyProtection="1">
      <alignment horizontal="center" vertical="center"/>
      <protection/>
    </xf>
    <xf numFmtId="49" fontId="17" fillId="0" borderId="31" xfId="0" applyNumberFormat="1" applyFont="1" applyBorder="1" applyAlignment="1" applyProtection="1">
      <alignment horizontal="left" vertical="center" wrapText="1"/>
      <protection/>
    </xf>
    <xf numFmtId="0" fontId="17" fillId="0" borderId="31" xfId="0" applyFont="1" applyBorder="1" applyAlignment="1" applyProtection="1">
      <alignment horizontal="left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169" fontId="17" fillId="0" borderId="31" xfId="0" applyNumberFormat="1" applyFont="1" applyBorder="1" applyAlignment="1" applyProtection="1">
      <alignment vertical="center"/>
      <protection/>
    </xf>
    <xf numFmtId="4" fontId="17" fillId="0" borderId="31" xfId="0" applyNumberFormat="1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68" fontId="18" fillId="0" borderId="0" xfId="0" applyNumberFormat="1" applyFont="1" applyBorder="1" applyAlignment="1" applyProtection="1">
      <alignment vertical="center"/>
      <protection/>
    </xf>
    <xf numFmtId="168" fontId="18" fillId="0" borderId="21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31" xfId="0" applyFont="1" applyBorder="1" applyAlignment="1" applyProtection="1">
      <alignment horizontal="center" vertical="center"/>
      <protection/>
    </xf>
    <xf numFmtId="49" fontId="28" fillId="0" borderId="31" xfId="0" applyNumberFormat="1" applyFont="1" applyBorder="1" applyAlignment="1" applyProtection="1">
      <alignment horizontal="left" vertical="center" wrapText="1"/>
      <protection/>
    </xf>
    <xf numFmtId="0" fontId="28" fillId="0" borderId="31" xfId="0" applyFont="1" applyBorder="1" applyAlignment="1" applyProtection="1">
      <alignment horizontal="left" vertical="center" wrapText="1"/>
      <protection/>
    </xf>
    <xf numFmtId="0" fontId="28" fillId="0" borderId="31" xfId="0" applyFont="1" applyBorder="1" applyAlignment="1" applyProtection="1">
      <alignment horizontal="center" vertical="center" wrapText="1"/>
      <protection/>
    </xf>
    <xf numFmtId="169" fontId="28" fillId="0" borderId="31" xfId="0" applyNumberFormat="1" applyFont="1" applyBorder="1" applyAlignment="1" applyProtection="1">
      <alignment vertical="center"/>
      <protection/>
    </xf>
    <xf numFmtId="4" fontId="28" fillId="0" borderId="31" xfId="0" applyNumberFormat="1" applyFont="1" applyBorder="1" applyAlignment="1" applyProtection="1">
      <alignment vertical="center"/>
      <protection/>
    </xf>
    <xf numFmtId="0" fontId="29" fillId="0" borderId="12" xfId="0" applyFont="1" applyBorder="1" applyAlignment="1">
      <alignment vertical="center"/>
    </xf>
    <xf numFmtId="0" fontId="28" fillId="0" borderId="27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28" xfId="0" applyFont="1" applyBorder="1" applyAlignment="1" applyProtection="1">
      <alignment horizontal="left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168" fontId="18" fillId="0" borderId="29" xfId="0" applyNumberFormat="1" applyFont="1" applyBorder="1" applyAlignment="1" applyProtection="1">
      <alignment vertical="center"/>
      <protection/>
    </xf>
    <xf numFmtId="168" fontId="18" fillId="0" borderId="3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32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3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6" fillId="0" borderId="38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32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36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38" xfId="0" applyFont="1" applyBorder="1" applyAlignment="1">
      <alignment horizontal="center" vertical="center"/>
    </xf>
    <xf numFmtId="0" fontId="37" fillId="0" borderId="3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3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36" fillId="0" borderId="38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/>
    </xf>
    <xf numFmtId="0" fontId="35" fillId="0" borderId="37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35" fillId="0" borderId="37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34" fillId="0" borderId="38" xfId="0" applyFont="1" applyBorder="1" applyAlignment="1">
      <alignment horizontal="left"/>
    </xf>
    <xf numFmtId="0" fontId="37" fillId="0" borderId="38" xfId="0" applyFont="1" applyBorder="1" applyAlignment="1">
      <alignment/>
    </xf>
    <xf numFmtId="0" fontId="32" fillId="0" borderId="35" xfId="0" applyFont="1" applyBorder="1" applyAlignment="1">
      <alignment vertical="top"/>
    </xf>
    <xf numFmtId="0" fontId="32" fillId="0" borderId="36" xfId="0" applyFont="1" applyBorder="1" applyAlignment="1">
      <alignment vertical="top"/>
    </xf>
    <xf numFmtId="0" fontId="32" fillId="0" borderId="37" xfId="0" applyFont="1" applyBorder="1" applyAlignment="1">
      <alignment vertical="top"/>
    </xf>
    <xf numFmtId="0" fontId="32" fillId="0" borderId="38" xfId="0" applyFont="1" applyBorder="1" applyAlignment="1">
      <alignment vertical="top"/>
    </xf>
    <xf numFmtId="0" fontId="32" fillId="0" borderId="39" xfId="0" applyFont="1" applyBorder="1" applyAlignment="1">
      <alignment vertical="top"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3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0" fontId="5" fillId="32" borderId="16" xfId="0" applyFont="1" applyFill="1" applyBorder="1" applyAlignment="1" applyProtection="1">
      <alignment horizontal="left"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4" fontId="5" fillId="32" borderId="16" xfId="0" applyNumberFormat="1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 applyProtection="1">
      <alignment vertical="center"/>
      <protection/>
    </xf>
    <xf numFmtId="0" fontId="15" fillId="0" borderId="26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7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17" fillId="32" borderId="15" xfId="0" applyFont="1" applyFill="1" applyBorder="1" applyAlignment="1" applyProtection="1">
      <alignment horizontal="center" vertical="center"/>
      <protection/>
    </xf>
    <xf numFmtId="0" fontId="17" fillId="32" borderId="16" xfId="0" applyFont="1" applyFill="1" applyBorder="1" applyAlignment="1" applyProtection="1">
      <alignment horizontal="left" vertical="center"/>
      <protection/>
    </xf>
    <xf numFmtId="0" fontId="17" fillId="32" borderId="16" xfId="0" applyFont="1" applyFill="1" applyBorder="1" applyAlignment="1" applyProtection="1">
      <alignment horizontal="center" vertical="center"/>
      <protection/>
    </xf>
    <xf numFmtId="0" fontId="17" fillId="32" borderId="16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zoomScalePageLayoutView="0" workbookViewId="0" topLeftCell="A39">
      <selection activeCell="A55" sqref="A5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75" customHeight="1"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4" t="s">
        <v>6</v>
      </c>
      <c r="BT2" s="14" t="s">
        <v>7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7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S4" s="14" t="s">
        <v>11</v>
      </c>
    </row>
    <row r="5" spans="2:71" ht="12" customHeight="1">
      <c r="B5" s="18"/>
      <c r="C5" s="19"/>
      <c r="D5" s="22" t="s">
        <v>12</v>
      </c>
      <c r="E5" s="19"/>
      <c r="F5" s="19"/>
      <c r="G5" s="19"/>
      <c r="H5" s="19"/>
      <c r="I5" s="19"/>
      <c r="J5" s="19"/>
      <c r="K5" s="275" t="s">
        <v>13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19"/>
      <c r="AQ5" s="19"/>
      <c r="AR5" s="17"/>
      <c r="BS5" s="14" t="s">
        <v>6</v>
      </c>
    </row>
    <row r="6" spans="2:71" ht="36.75" customHeight="1">
      <c r="B6" s="18"/>
      <c r="C6" s="19"/>
      <c r="D6" s="24" t="s">
        <v>14</v>
      </c>
      <c r="E6" s="19"/>
      <c r="F6" s="19"/>
      <c r="G6" s="19"/>
      <c r="H6" s="19"/>
      <c r="I6" s="19"/>
      <c r="J6" s="19"/>
      <c r="K6" s="277" t="s">
        <v>15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19"/>
      <c r="AQ6" s="19"/>
      <c r="AR6" s="17"/>
      <c r="BS6" s="14" t="s">
        <v>6</v>
      </c>
    </row>
    <row r="7" spans="2:71" ht="12" customHeight="1">
      <c r="B7" s="18"/>
      <c r="C7" s="19"/>
      <c r="D7" s="25" t="s">
        <v>16</v>
      </c>
      <c r="E7" s="19"/>
      <c r="F7" s="19"/>
      <c r="G7" s="19"/>
      <c r="H7" s="19"/>
      <c r="I7" s="19"/>
      <c r="J7" s="19"/>
      <c r="K7" s="23" t="s">
        <v>17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18</v>
      </c>
      <c r="AL7" s="19"/>
      <c r="AM7" s="19"/>
      <c r="AN7" s="23" t="s">
        <v>17</v>
      </c>
      <c r="AO7" s="19"/>
      <c r="AP7" s="19"/>
      <c r="AQ7" s="19"/>
      <c r="AR7" s="17"/>
      <c r="BS7" s="14" t="s">
        <v>6</v>
      </c>
    </row>
    <row r="8" spans="2:71" ht="12" customHeight="1">
      <c r="B8" s="18"/>
      <c r="C8" s="19"/>
      <c r="D8" s="25" t="s">
        <v>19</v>
      </c>
      <c r="E8" s="19"/>
      <c r="F8" s="19"/>
      <c r="G8" s="19"/>
      <c r="H8" s="19"/>
      <c r="I8" s="19"/>
      <c r="J8" s="19"/>
      <c r="K8" s="23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21</v>
      </c>
      <c r="AL8" s="19"/>
      <c r="AM8" s="19"/>
      <c r="AN8" s="23" t="s">
        <v>22</v>
      </c>
      <c r="AO8" s="19"/>
      <c r="AP8" s="19"/>
      <c r="AQ8" s="19"/>
      <c r="AR8" s="17"/>
      <c r="BS8" s="14" t="s">
        <v>6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S9" s="14" t="s">
        <v>6</v>
      </c>
    </row>
    <row r="10" spans="2:71" ht="12" customHeight="1">
      <c r="B10" s="18"/>
      <c r="C10" s="19"/>
      <c r="D10" s="25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24</v>
      </c>
      <c r="AL10" s="19"/>
      <c r="AM10" s="19"/>
      <c r="AN10" s="23" t="s">
        <v>17</v>
      </c>
      <c r="AO10" s="19"/>
      <c r="AP10" s="19"/>
      <c r="AQ10" s="19"/>
      <c r="AR10" s="17"/>
      <c r="BS10" s="14" t="s">
        <v>6</v>
      </c>
    </row>
    <row r="11" spans="2:71" ht="18" customHeight="1">
      <c r="B11" s="18"/>
      <c r="C11" s="19"/>
      <c r="D11" s="19"/>
      <c r="E11" s="23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25</v>
      </c>
      <c r="AL11" s="19"/>
      <c r="AM11" s="19"/>
      <c r="AN11" s="23" t="s">
        <v>17</v>
      </c>
      <c r="AO11" s="19"/>
      <c r="AP11" s="19"/>
      <c r="AQ11" s="19"/>
      <c r="AR11" s="17"/>
      <c r="BS11" s="14" t="s">
        <v>6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S12" s="14" t="s">
        <v>6</v>
      </c>
    </row>
    <row r="13" spans="2:71" ht="12" customHeight="1">
      <c r="B13" s="18"/>
      <c r="C13" s="19"/>
      <c r="D13" s="25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24</v>
      </c>
      <c r="AL13" s="19"/>
      <c r="AM13" s="19"/>
      <c r="AN13" s="23" t="s">
        <v>17</v>
      </c>
      <c r="AO13" s="19"/>
      <c r="AP13" s="19"/>
      <c r="AQ13" s="19"/>
      <c r="AR13" s="17"/>
      <c r="BS13" s="14" t="s">
        <v>6</v>
      </c>
    </row>
    <row r="14" spans="2:71" ht="12.75">
      <c r="B14" s="18"/>
      <c r="C14" s="19"/>
      <c r="D14" s="19"/>
      <c r="E14" s="23" t="s">
        <v>20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5" t="s">
        <v>25</v>
      </c>
      <c r="AL14" s="19"/>
      <c r="AM14" s="19"/>
      <c r="AN14" s="23" t="s">
        <v>17</v>
      </c>
      <c r="AO14" s="19"/>
      <c r="AP14" s="19"/>
      <c r="AQ14" s="19"/>
      <c r="AR14" s="17"/>
      <c r="BS14" s="14" t="s">
        <v>6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S15" s="14" t="s">
        <v>4</v>
      </c>
    </row>
    <row r="16" spans="2:71" ht="12" customHeight="1">
      <c r="B16" s="18"/>
      <c r="C16" s="19"/>
      <c r="D16" s="25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24</v>
      </c>
      <c r="AL16" s="19"/>
      <c r="AM16" s="19"/>
      <c r="AN16" s="23" t="s">
        <v>17</v>
      </c>
      <c r="AO16" s="19"/>
      <c r="AP16" s="19"/>
      <c r="AQ16" s="19"/>
      <c r="AR16" s="17"/>
      <c r="BS16" s="14" t="s">
        <v>4</v>
      </c>
    </row>
    <row r="17" spans="2:71" ht="18" customHeight="1">
      <c r="B17" s="18"/>
      <c r="C17" s="19"/>
      <c r="D17" s="19"/>
      <c r="E17" s="23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25</v>
      </c>
      <c r="AL17" s="19"/>
      <c r="AM17" s="19"/>
      <c r="AN17" s="23" t="s">
        <v>17</v>
      </c>
      <c r="AO17" s="19"/>
      <c r="AP17" s="19"/>
      <c r="AQ17" s="19"/>
      <c r="AR17" s="17"/>
      <c r="BS17" s="14" t="s">
        <v>28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S18" s="14" t="s">
        <v>6</v>
      </c>
    </row>
    <row r="19" spans="2:71" ht="12" customHeight="1">
      <c r="B19" s="18"/>
      <c r="C19" s="19"/>
      <c r="D19" s="25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24</v>
      </c>
      <c r="AL19" s="19"/>
      <c r="AM19" s="19"/>
      <c r="AN19" s="23" t="s">
        <v>17</v>
      </c>
      <c r="AO19" s="19"/>
      <c r="AP19" s="19"/>
      <c r="AQ19" s="19"/>
      <c r="AR19" s="17"/>
      <c r="BS19" s="14" t="s">
        <v>6</v>
      </c>
    </row>
    <row r="20" spans="2:71" ht="18" customHeight="1">
      <c r="B20" s="18"/>
      <c r="C20" s="19"/>
      <c r="D20" s="19"/>
      <c r="E20" s="23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25</v>
      </c>
      <c r="AL20" s="19"/>
      <c r="AM20" s="19"/>
      <c r="AN20" s="23" t="s">
        <v>17</v>
      </c>
      <c r="AO20" s="19"/>
      <c r="AP20" s="19"/>
      <c r="AQ20" s="19"/>
      <c r="AR20" s="17"/>
      <c r="BS20" s="14" t="s">
        <v>4</v>
      </c>
    </row>
    <row r="21" spans="2:44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</row>
    <row r="22" spans="2:44" ht="12" customHeight="1">
      <c r="B22" s="18"/>
      <c r="C22" s="19"/>
      <c r="D22" s="25" t="s">
        <v>30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</row>
    <row r="23" spans="2:44" ht="16.5" customHeight="1">
      <c r="B23" s="18"/>
      <c r="C23" s="19"/>
      <c r="D23" s="19"/>
      <c r="E23" s="278" t="s">
        <v>17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19"/>
      <c r="AP23" s="19"/>
      <c r="AQ23" s="19"/>
      <c r="AR23" s="17"/>
    </row>
    <row r="24" spans="2:44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</row>
    <row r="25" spans="2:44" ht="6.75" customHeight="1">
      <c r="B25" s="18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9"/>
      <c r="AQ25" s="19"/>
      <c r="AR25" s="17"/>
    </row>
    <row r="26" spans="1:57" s="1" customFormat="1" ht="25.5" customHeight="1">
      <c r="A26" s="28"/>
      <c r="B26" s="29"/>
      <c r="C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9">
        <f>ROUND(AG54,2)</f>
        <v>0</v>
      </c>
      <c r="AL26" s="280"/>
      <c r="AM26" s="280"/>
      <c r="AN26" s="280"/>
      <c r="AO26" s="280"/>
      <c r="AP26" s="30"/>
      <c r="AQ26" s="30"/>
      <c r="AR26" s="33"/>
      <c r="BE26" s="28"/>
    </row>
    <row r="27" spans="1:57" s="1" customFormat="1" ht="6.7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8"/>
    </row>
    <row r="28" spans="1:57" s="1" customFormat="1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74" t="s">
        <v>32</v>
      </c>
      <c r="M28" s="274"/>
      <c r="N28" s="274"/>
      <c r="O28" s="274"/>
      <c r="P28" s="274"/>
      <c r="Q28" s="30"/>
      <c r="R28" s="30"/>
      <c r="S28" s="30"/>
      <c r="T28" s="30"/>
      <c r="U28" s="30"/>
      <c r="V28" s="30"/>
      <c r="W28" s="274" t="s">
        <v>33</v>
      </c>
      <c r="X28" s="274"/>
      <c r="Y28" s="274"/>
      <c r="Z28" s="274"/>
      <c r="AA28" s="274"/>
      <c r="AB28" s="274"/>
      <c r="AC28" s="274"/>
      <c r="AD28" s="274"/>
      <c r="AE28" s="274"/>
      <c r="AF28" s="30"/>
      <c r="AG28" s="30"/>
      <c r="AH28" s="30"/>
      <c r="AI28" s="30"/>
      <c r="AJ28" s="30"/>
      <c r="AK28" s="274" t="s">
        <v>34</v>
      </c>
      <c r="AL28" s="274"/>
      <c r="AM28" s="274"/>
      <c r="AN28" s="274"/>
      <c r="AO28" s="274"/>
      <c r="AP28" s="30"/>
      <c r="AQ28" s="30"/>
      <c r="AR28" s="33"/>
      <c r="BE28" s="28"/>
    </row>
    <row r="29" spans="2:44" s="2" customFormat="1" ht="14.25" customHeight="1">
      <c r="B29" s="34"/>
      <c r="C29" s="35"/>
      <c r="D29" s="25" t="s">
        <v>35</v>
      </c>
      <c r="E29" s="35"/>
      <c r="F29" s="25" t="s">
        <v>36</v>
      </c>
      <c r="G29" s="35"/>
      <c r="H29" s="35"/>
      <c r="I29" s="35"/>
      <c r="J29" s="35"/>
      <c r="K29" s="35"/>
      <c r="L29" s="283">
        <v>0.21</v>
      </c>
      <c r="M29" s="282"/>
      <c r="N29" s="282"/>
      <c r="O29" s="282"/>
      <c r="P29" s="282"/>
      <c r="Q29" s="35"/>
      <c r="R29" s="35"/>
      <c r="S29" s="35"/>
      <c r="T29" s="35"/>
      <c r="U29" s="35"/>
      <c r="V29" s="35"/>
      <c r="W29" s="281">
        <f>ROUND(AZ54,2)</f>
        <v>0</v>
      </c>
      <c r="X29" s="282"/>
      <c r="Y29" s="282"/>
      <c r="Z29" s="282"/>
      <c r="AA29" s="282"/>
      <c r="AB29" s="282"/>
      <c r="AC29" s="282"/>
      <c r="AD29" s="282"/>
      <c r="AE29" s="282"/>
      <c r="AF29" s="35"/>
      <c r="AG29" s="35"/>
      <c r="AH29" s="35"/>
      <c r="AI29" s="35"/>
      <c r="AJ29" s="35"/>
      <c r="AK29" s="281">
        <f>ROUND(AV54,2)</f>
        <v>0</v>
      </c>
      <c r="AL29" s="282"/>
      <c r="AM29" s="282"/>
      <c r="AN29" s="282"/>
      <c r="AO29" s="282"/>
      <c r="AP29" s="35"/>
      <c r="AQ29" s="35"/>
      <c r="AR29" s="36"/>
    </row>
    <row r="30" spans="2:44" s="2" customFormat="1" ht="14.25" customHeight="1">
      <c r="B30" s="34"/>
      <c r="C30" s="35"/>
      <c r="D30" s="35"/>
      <c r="E30" s="35"/>
      <c r="F30" s="25" t="s">
        <v>37</v>
      </c>
      <c r="G30" s="35"/>
      <c r="H30" s="35"/>
      <c r="I30" s="35"/>
      <c r="J30" s="35"/>
      <c r="K30" s="35"/>
      <c r="L30" s="283">
        <v>0.15</v>
      </c>
      <c r="M30" s="282"/>
      <c r="N30" s="282"/>
      <c r="O30" s="282"/>
      <c r="P30" s="282"/>
      <c r="Q30" s="35"/>
      <c r="R30" s="35"/>
      <c r="S30" s="35"/>
      <c r="T30" s="35"/>
      <c r="U30" s="35"/>
      <c r="V30" s="35"/>
      <c r="W30" s="281">
        <f>ROUND(BA54,2)</f>
        <v>0</v>
      </c>
      <c r="X30" s="282"/>
      <c r="Y30" s="282"/>
      <c r="Z30" s="282"/>
      <c r="AA30" s="282"/>
      <c r="AB30" s="282"/>
      <c r="AC30" s="282"/>
      <c r="AD30" s="282"/>
      <c r="AE30" s="282"/>
      <c r="AF30" s="35"/>
      <c r="AG30" s="35"/>
      <c r="AH30" s="35"/>
      <c r="AI30" s="35"/>
      <c r="AJ30" s="35"/>
      <c r="AK30" s="281">
        <f>ROUND(AW54,2)</f>
        <v>0</v>
      </c>
      <c r="AL30" s="282"/>
      <c r="AM30" s="282"/>
      <c r="AN30" s="282"/>
      <c r="AO30" s="282"/>
      <c r="AP30" s="35"/>
      <c r="AQ30" s="35"/>
      <c r="AR30" s="36"/>
    </row>
    <row r="31" spans="2:44" s="2" customFormat="1" ht="14.25" customHeight="1" hidden="1">
      <c r="B31" s="34"/>
      <c r="C31" s="35"/>
      <c r="D31" s="35"/>
      <c r="E31" s="35"/>
      <c r="F31" s="25" t="s">
        <v>38</v>
      </c>
      <c r="G31" s="35"/>
      <c r="H31" s="35"/>
      <c r="I31" s="35"/>
      <c r="J31" s="35"/>
      <c r="K31" s="35"/>
      <c r="L31" s="283">
        <v>0.21</v>
      </c>
      <c r="M31" s="282"/>
      <c r="N31" s="282"/>
      <c r="O31" s="282"/>
      <c r="P31" s="282"/>
      <c r="Q31" s="35"/>
      <c r="R31" s="35"/>
      <c r="S31" s="35"/>
      <c r="T31" s="35"/>
      <c r="U31" s="35"/>
      <c r="V31" s="35"/>
      <c r="W31" s="281">
        <f>ROUND(BB54,2)</f>
        <v>0</v>
      </c>
      <c r="X31" s="282"/>
      <c r="Y31" s="282"/>
      <c r="Z31" s="282"/>
      <c r="AA31" s="282"/>
      <c r="AB31" s="282"/>
      <c r="AC31" s="282"/>
      <c r="AD31" s="282"/>
      <c r="AE31" s="282"/>
      <c r="AF31" s="35"/>
      <c r="AG31" s="35"/>
      <c r="AH31" s="35"/>
      <c r="AI31" s="35"/>
      <c r="AJ31" s="35"/>
      <c r="AK31" s="281">
        <v>0</v>
      </c>
      <c r="AL31" s="282"/>
      <c r="AM31" s="282"/>
      <c r="AN31" s="282"/>
      <c r="AO31" s="282"/>
      <c r="AP31" s="35"/>
      <c r="AQ31" s="35"/>
      <c r="AR31" s="36"/>
    </row>
    <row r="32" spans="2:44" s="2" customFormat="1" ht="14.25" customHeight="1" hidden="1">
      <c r="B32" s="34"/>
      <c r="C32" s="35"/>
      <c r="D32" s="35"/>
      <c r="E32" s="35"/>
      <c r="F32" s="25" t="s">
        <v>39</v>
      </c>
      <c r="G32" s="35"/>
      <c r="H32" s="35"/>
      <c r="I32" s="35"/>
      <c r="J32" s="35"/>
      <c r="K32" s="35"/>
      <c r="L32" s="283">
        <v>0.15</v>
      </c>
      <c r="M32" s="282"/>
      <c r="N32" s="282"/>
      <c r="O32" s="282"/>
      <c r="P32" s="282"/>
      <c r="Q32" s="35"/>
      <c r="R32" s="35"/>
      <c r="S32" s="35"/>
      <c r="T32" s="35"/>
      <c r="U32" s="35"/>
      <c r="V32" s="35"/>
      <c r="W32" s="281">
        <f>ROUND(BC54,2)</f>
        <v>0</v>
      </c>
      <c r="X32" s="282"/>
      <c r="Y32" s="282"/>
      <c r="Z32" s="282"/>
      <c r="AA32" s="282"/>
      <c r="AB32" s="282"/>
      <c r="AC32" s="282"/>
      <c r="AD32" s="282"/>
      <c r="AE32" s="282"/>
      <c r="AF32" s="35"/>
      <c r="AG32" s="35"/>
      <c r="AH32" s="35"/>
      <c r="AI32" s="35"/>
      <c r="AJ32" s="35"/>
      <c r="AK32" s="281">
        <v>0</v>
      </c>
      <c r="AL32" s="282"/>
      <c r="AM32" s="282"/>
      <c r="AN32" s="282"/>
      <c r="AO32" s="282"/>
      <c r="AP32" s="35"/>
      <c r="AQ32" s="35"/>
      <c r="AR32" s="36"/>
    </row>
    <row r="33" spans="2:44" s="2" customFormat="1" ht="14.25" customHeight="1" hidden="1">
      <c r="B33" s="34"/>
      <c r="C33" s="35"/>
      <c r="D33" s="35"/>
      <c r="E33" s="35"/>
      <c r="F33" s="25" t="s">
        <v>40</v>
      </c>
      <c r="G33" s="35"/>
      <c r="H33" s="35"/>
      <c r="I33" s="35"/>
      <c r="J33" s="35"/>
      <c r="K33" s="35"/>
      <c r="L33" s="283">
        <v>0</v>
      </c>
      <c r="M33" s="282"/>
      <c r="N33" s="282"/>
      <c r="O33" s="282"/>
      <c r="P33" s="282"/>
      <c r="Q33" s="35"/>
      <c r="R33" s="35"/>
      <c r="S33" s="35"/>
      <c r="T33" s="35"/>
      <c r="U33" s="35"/>
      <c r="V33" s="35"/>
      <c r="W33" s="281">
        <f>ROUND(BD54,2)</f>
        <v>0</v>
      </c>
      <c r="X33" s="282"/>
      <c r="Y33" s="282"/>
      <c r="Z33" s="282"/>
      <c r="AA33" s="282"/>
      <c r="AB33" s="282"/>
      <c r="AC33" s="282"/>
      <c r="AD33" s="282"/>
      <c r="AE33" s="282"/>
      <c r="AF33" s="35"/>
      <c r="AG33" s="35"/>
      <c r="AH33" s="35"/>
      <c r="AI33" s="35"/>
      <c r="AJ33" s="35"/>
      <c r="AK33" s="281">
        <v>0</v>
      </c>
      <c r="AL33" s="282"/>
      <c r="AM33" s="282"/>
      <c r="AN33" s="282"/>
      <c r="AO33" s="282"/>
      <c r="AP33" s="35"/>
      <c r="AQ33" s="35"/>
      <c r="AR33" s="36"/>
    </row>
    <row r="34" spans="1:57" s="1" customFormat="1" ht="6.75" customHeight="1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8"/>
    </row>
    <row r="35" spans="1:57" s="1" customFormat="1" ht="25.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84" t="s">
        <v>43</v>
      </c>
      <c r="Y35" s="285"/>
      <c r="Z35" s="285"/>
      <c r="AA35" s="285"/>
      <c r="AB35" s="285"/>
      <c r="AC35" s="39"/>
      <c r="AD35" s="39"/>
      <c r="AE35" s="39"/>
      <c r="AF35" s="39"/>
      <c r="AG35" s="39"/>
      <c r="AH35" s="39"/>
      <c r="AI35" s="39"/>
      <c r="AJ35" s="39"/>
      <c r="AK35" s="286">
        <f>SUM(AK26:AK33)</f>
        <v>0</v>
      </c>
      <c r="AL35" s="285"/>
      <c r="AM35" s="285"/>
      <c r="AN35" s="285"/>
      <c r="AO35" s="287"/>
      <c r="AP35" s="37"/>
      <c r="AQ35" s="37"/>
      <c r="AR35" s="33"/>
      <c r="BE35" s="28"/>
    </row>
    <row r="36" spans="1:57" s="1" customFormat="1" ht="6.75" customHeigh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  <c r="BE36" s="28"/>
    </row>
    <row r="37" spans="1:57" s="1" customFormat="1" ht="6.75" customHeight="1">
      <c r="A37" s="28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  <c r="BE37" s="28"/>
    </row>
    <row r="41" spans="1:57" s="1" customFormat="1" ht="6.75" customHeight="1">
      <c r="A41" s="28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  <c r="BE41" s="28"/>
    </row>
    <row r="42" spans="1:57" s="1" customFormat="1" ht="24.75" customHeight="1">
      <c r="A42" s="28"/>
      <c r="B42" s="29"/>
      <c r="C42" s="20" t="s">
        <v>44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  <c r="BE42" s="28"/>
    </row>
    <row r="43" spans="1:57" s="1" customFormat="1" ht="6.75" customHeigh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  <c r="BE43" s="28"/>
    </row>
    <row r="44" spans="2:44" s="3" customFormat="1" ht="12" customHeight="1">
      <c r="B44" s="45"/>
      <c r="C44" s="25" t="s">
        <v>12</v>
      </c>
      <c r="D44" s="46"/>
      <c r="E44" s="46"/>
      <c r="F44" s="46"/>
      <c r="G44" s="46"/>
      <c r="H44" s="46"/>
      <c r="I44" s="46"/>
      <c r="J44" s="46"/>
      <c r="K44" s="46"/>
      <c r="L44" s="46" t="str">
        <f>K5</f>
        <v>Morkov_4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7"/>
    </row>
    <row r="45" spans="2:44" s="4" customFormat="1" ht="36.75" customHeight="1">
      <c r="B45" s="48"/>
      <c r="C45" s="49" t="s">
        <v>14</v>
      </c>
      <c r="D45" s="50"/>
      <c r="E45" s="50"/>
      <c r="F45" s="50"/>
      <c r="G45" s="50"/>
      <c r="H45" s="50"/>
      <c r="I45" s="50"/>
      <c r="J45" s="50"/>
      <c r="K45" s="50"/>
      <c r="L45" s="297" t="str">
        <f>K6</f>
        <v>Vodovod a kanalizace v ulici Polní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50"/>
      <c r="AQ45" s="50"/>
      <c r="AR45" s="51"/>
    </row>
    <row r="46" spans="1:57" s="1" customFormat="1" ht="6.75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  <c r="BE46" s="28"/>
    </row>
    <row r="47" spans="1:57" s="1" customFormat="1" ht="12" customHeight="1">
      <c r="A47" s="28"/>
      <c r="B47" s="29"/>
      <c r="C47" s="25" t="s">
        <v>19</v>
      </c>
      <c r="D47" s="30"/>
      <c r="E47" s="30"/>
      <c r="F47" s="30"/>
      <c r="G47" s="30"/>
      <c r="H47" s="30"/>
      <c r="I47" s="30"/>
      <c r="J47" s="30"/>
      <c r="K47" s="30"/>
      <c r="L47" s="52" t="str">
        <f>IF(K8="","",K8)</f>
        <v> 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5" t="s">
        <v>21</v>
      </c>
      <c r="AJ47" s="30"/>
      <c r="AK47" s="30"/>
      <c r="AL47" s="30"/>
      <c r="AM47" s="299" t="str">
        <f>IF(AN8="","",AN8)</f>
        <v>22. 11. 2020</v>
      </c>
      <c r="AN47" s="299"/>
      <c r="AO47" s="30"/>
      <c r="AP47" s="30"/>
      <c r="AQ47" s="30"/>
      <c r="AR47" s="33"/>
      <c r="BE47" s="28"/>
    </row>
    <row r="48" spans="1:57" s="1" customFormat="1" ht="6.75" customHeight="1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  <c r="BE48" s="28"/>
    </row>
    <row r="49" spans="1:57" s="1" customFormat="1" ht="15" customHeight="1">
      <c r="A49" s="28"/>
      <c r="B49" s="29"/>
      <c r="C49" s="25" t="s">
        <v>23</v>
      </c>
      <c r="D49" s="30"/>
      <c r="E49" s="30"/>
      <c r="F49" s="30"/>
      <c r="G49" s="30"/>
      <c r="H49" s="30"/>
      <c r="I49" s="30"/>
      <c r="J49" s="30"/>
      <c r="K49" s="30"/>
      <c r="L49" s="46" t="str">
        <f>IF(E11="","",E11)</f>
        <v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5" t="s">
        <v>27</v>
      </c>
      <c r="AJ49" s="30"/>
      <c r="AK49" s="30"/>
      <c r="AL49" s="30"/>
      <c r="AM49" s="294" t="str">
        <f>IF(E17="","",E17)</f>
        <v> </v>
      </c>
      <c r="AN49" s="295"/>
      <c r="AO49" s="295"/>
      <c r="AP49" s="295"/>
      <c r="AQ49" s="30"/>
      <c r="AR49" s="33"/>
      <c r="AS49" s="288" t="s">
        <v>45</v>
      </c>
      <c r="AT49" s="289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28"/>
    </row>
    <row r="50" spans="1:57" s="1" customFormat="1" ht="15" customHeight="1">
      <c r="A50" s="28"/>
      <c r="B50" s="29"/>
      <c r="C50" s="25" t="s">
        <v>26</v>
      </c>
      <c r="D50" s="30"/>
      <c r="E50" s="30"/>
      <c r="F50" s="30"/>
      <c r="G50" s="30"/>
      <c r="H50" s="30"/>
      <c r="I50" s="30"/>
      <c r="J50" s="30"/>
      <c r="K50" s="30"/>
      <c r="L50" s="46" t="str">
        <f>IF(E14="","",E14)</f>
        <v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5" t="s">
        <v>29</v>
      </c>
      <c r="AJ50" s="30"/>
      <c r="AK50" s="30"/>
      <c r="AL50" s="30"/>
      <c r="AM50" s="294" t="str">
        <f>IF(E20="","",E20)</f>
        <v> </v>
      </c>
      <c r="AN50" s="295"/>
      <c r="AO50" s="295"/>
      <c r="AP50" s="295"/>
      <c r="AQ50" s="30"/>
      <c r="AR50" s="33"/>
      <c r="AS50" s="290"/>
      <c r="AT50" s="291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28"/>
    </row>
    <row r="51" spans="1:57" s="1" customFormat="1" ht="10.5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92"/>
      <c r="AT51" s="293"/>
      <c r="AU51" s="58"/>
      <c r="AV51" s="58"/>
      <c r="AW51" s="58"/>
      <c r="AX51" s="58"/>
      <c r="AY51" s="58"/>
      <c r="AZ51" s="58"/>
      <c r="BA51" s="58"/>
      <c r="BB51" s="58"/>
      <c r="BC51" s="58"/>
      <c r="BD51" s="59"/>
      <c r="BE51" s="28"/>
    </row>
    <row r="52" spans="1:57" s="1" customFormat="1" ht="29.25" customHeight="1">
      <c r="A52" s="28"/>
      <c r="B52" s="29"/>
      <c r="C52" s="305" t="s">
        <v>46</v>
      </c>
      <c r="D52" s="306"/>
      <c r="E52" s="306"/>
      <c r="F52" s="306"/>
      <c r="G52" s="306"/>
      <c r="H52" s="39"/>
      <c r="I52" s="307" t="s">
        <v>47</v>
      </c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8" t="s">
        <v>48</v>
      </c>
      <c r="AH52" s="306"/>
      <c r="AI52" s="306"/>
      <c r="AJ52" s="306"/>
      <c r="AK52" s="306"/>
      <c r="AL52" s="306"/>
      <c r="AM52" s="306"/>
      <c r="AN52" s="307" t="s">
        <v>49</v>
      </c>
      <c r="AO52" s="306"/>
      <c r="AP52" s="306"/>
      <c r="AQ52" s="60" t="s">
        <v>50</v>
      </c>
      <c r="AR52" s="33"/>
      <c r="AS52" s="61" t="s">
        <v>51</v>
      </c>
      <c r="AT52" s="62" t="s">
        <v>52</v>
      </c>
      <c r="AU52" s="62" t="s">
        <v>53</v>
      </c>
      <c r="AV52" s="62" t="s">
        <v>54</v>
      </c>
      <c r="AW52" s="62" t="s">
        <v>55</v>
      </c>
      <c r="AX52" s="62" t="s">
        <v>56</v>
      </c>
      <c r="AY52" s="62" t="s">
        <v>57</v>
      </c>
      <c r="AZ52" s="62" t="s">
        <v>58</v>
      </c>
      <c r="BA52" s="62" t="s">
        <v>59</v>
      </c>
      <c r="BB52" s="62" t="s">
        <v>60</v>
      </c>
      <c r="BC52" s="62" t="s">
        <v>61</v>
      </c>
      <c r="BD52" s="63" t="s">
        <v>62</v>
      </c>
      <c r="BE52" s="28"/>
    </row>
    <row r="53" spans="1:57" s="1" customFormat="1" ht="10.5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4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  <c r="BE53" s="28"/>
    </row>
    <row r="54" spans="2:90" s="5" customFormat="1" ht="32.25" customHeight="1">
      <c r="B54" s="68"/>
      <c r="C54" s="69" t="s">
        <v>63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303">
        <f>ROUND(SUM(AG55:AG57),2)</f>
        <v>0</v>
      </c>
      <c r="AH54" s="303"/>
      <c r="AI54" s="303"/>
      <c r="AJ54" s="303"/>
      <c r="AK54" s="303"/>
      <c r="AL54" s="303"/>
      <c r="AM54" s="303"/>
      <c r="AN54" s="296">
        <f>SUM(AG54,AT54)</f>
        <v>0</v>
      </c>
      <c r="AO54" s="296"/>
      <c r="AP54" s="296"/>
      <c r="AQ54" s="72" t="s">
        <v>17</v>
      </c>
      <c r="AR54" s="73"/>
      <c r="AS54" s="74">
        <f>ROUND(SUM(AS55:AS57),2)</f>
        <v>0</v>
      </c>
      <c r="AT54" s="75">
        <f>ROUND(SUM(AV54:AW54),2)</f>
        <v>0</v>
      </c>
      <c r="AU54" s="76">
        <f>ROUND(SUM(AU55:AU57),5)</f>
        <v>3386.3225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ROUND(SUM(AZ55:AZ57),2)</f>
        <v>0</v>
      </c>
      <c r="BA54" s="75">
        <f>ROUND(SUM(BA55:BA57),2)</f>
        <v>0</v>
      </c>
      <c r="BB54" s="75">
        <f>ROUND(SUM(BB55:BB57),2)</f>
        <v>0</v>
      </c>
      <c r="BC54" s="75">
        <f>ROUND(SUM(BC55:BC57),2)</f>
        <v>0</v>
      </c>
      <c r="BD54" s="77">
        <f>ROUND(SUM(BD55:BD57),2)</f>
        <v>0</v>
      </c>
      <c r="BS54" s="78" t="s">
        <v>64</v>
      </c>
      <c r="BT54" s="78" t="s">
        <v>65</v>
      </c>
      <c r="BU54" s="79" t="s">
        <v>66</v>
      </c>
      <c r="BV54" s="78" t="s">
        <v>67</v>
      </c>
      <c r="BW54" s="78" t="s">
        <v>5</v>
      </c>
      <c r="BX54" s="78" t="s">
        <v>68</v>
      </c>
      <c r="CL54" s="78" t="s">
        <v>17</v>
      </c>
    </row>
    <row r="55" spans="1:91" s="6" customFormat="1" ht="24.75" customHeight="1">
      <c r="A55" s="80" t="s">
        <v>69</v>
      </c>
      <c r="B55" s="81"/>
      <c r="C55" s="82"/>
      <c r="D55" s="302" t="s">
        <v>70</v>
      </c>
      <c r="E55" s="302"/>
      <c r="F55" s="302"/>
      <c r="G55" s="302"/>
      <c r="H55" s="302"/>
      <c r="I55" s="83"/>
      <c r="J55" s="302" t="s">
        <v>71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0">
        <f>'Morkov_4_1 - Dešťová kana...'!J30</f>
        <v>0</v>
      </c>
      <c r="AH55" s="301"/>
      <c r="AI55" s="301"/>
      <c r="AJ55" s="301"/>
      <c r="AK55" s="301"/>
      <c r="AL55" s="301"/>
      <c r="AM55" s="301"/>
      <c r="AN55" s="300">
        <f>SUM(AG55,AT55)</f>
        <v>0</v>
      </c>
      <c r="AO55" s="301"/>
      <c r="AP55" s="301"/>
      <c r="AQ55" s="84" t="s">
        <v>72</v>
      </c>
      <c r="AR55" s="85"/>
      <c r="AS55" s="86">
        <v>0</v>
      </c>
      <c r="AT55" s="87">
        <f>ROUND(SUM(AV55:AW55),2)</f>
        <v>0</v>
      </c>
      <c r="AU55" s="88">
        <f>'Morkov_4_1 - Dešťová kana...'!P93</f>
        <v>1701.9270099999997</v>
      </c>
      <c r="AV55" s="87">
        <f>'Morkov_4_1 - Dešťová kana...'!J33</f>
        <v>0</v>
      </c>
      <c r="AW55" s="87">
        <f>'Morkov_4_1 - Dešťová kana...'!J34</f>
        <v>0</v>
      </c>
      <c r="AX55" s="87">
        <f>'Morkov_4_1 - Dešťová kana...'!J35</f>
        <v>0</v>
      </c>
      <c r="AY55" s="87">
        <f>'Morkov_4_1 - Dešťová kana...'!J36</f>
        <v>0</v>
      </c>
      <c r="AZ55" s="87">
        <f>'Morkov_4_1 - Dešťová kana...'!F33</f>
        <v>0</v>
      </c>
      <c r="BA55" s="87">
        <f>'Morkov_4_1 - Dešťová kana...'!F34</f>
        <v>0</v>
      </c>
      <c r="BB55" s="87">
        <f>'Morkov_4_1 - Dešťová kana...'!F35</f>
        <v>0</v>
      </c>
      <c r="BC55" s="87">
        <f>'Morkov_4_1 - Dešťová kana...'!F36</f>
        <v>0</v>
      </c>
      <c r="BD55" s="89">
        <f>'Morkov_4_1 - Dešťová kana...'!F37</f>
        <v>0</v>
      </c>
      <c r="BT55" s="90" t="s">
        <v>73</v>
      </c>
      <c r="BV55" s="90" t="s">
        <v>67</v>
      </c>
      <c r="BW55" s="90" t="s">
        <v>74</v>
      </c>
      <c r="BX55" s="90" t="s">
        <v>5</v>
      </c>
      <c r="CL55" s="90" t="s">
        <v>17</v>
      </c>
      <c r="CM55" s="90" t="s">
        <v>75</v>
      </c>
    </row>
    <row r="56" spans="1:91" s="6" customFormat="1" ht="24.75" customHeight="1">
      <c r="A56" s="80" t="s">
        <v>69</v>
      </c>
      <c r="B56" s="81"/>
      <c r="C56" s="82"/>
      <c r="D56" s="302" t="s">
        <v>76</v>
      </c>
      <c r="E56" s="302"/>
      <c r="F56" s="302"/>
      <c r="G56" s="302"/>
      <c r="H56" s="302"/>
      <c r="I56" s="83"/>
      <c r="J56" s="302" t="s">
        <v>77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0">
        <f>'Morkov_4_2 - Splašková ka...'!J30</f>
        <v>0</v>
      </c>
      <c r="AH56" s="301"/>
      <c r="AI56" s="301"/>
      <c r="AJ56" s="301"/>
      <c r="AK56" s="301"/>
      <c r="AL56" s="301"/>
      <c r="AM56" s="301"/>
      <c r="AN56" s="300">
        <f>SUM(AG56,AT56)</f>
        <v>0</v>
      </c>
      <c r="AO56" s="301"/>
      <c r="AP56" s="301"/>
      <c r="AQ56" s="84" t="s">
        <v>72</v>
      </c>
      <c r="AR56" s="85"/>
      <c r="AS56" s="86">
        <v>0</v>
      </c>
      <c r="AT56" s="87">
        <f>ROUND(SUM(AV56:AW56),2)</f>
        <v>0</v>
      </c>
      <c r="AU56" s="88">
        <f>'Morkov_4_2 - Splašková ka...'!P87</f>
        <v>921.2318109999999</v>
      </c>
      <c r="AV56" s="87">
        <f>'Morkov_4_2 - Splašková ka...'!J33</f>
        <v>0</v>
      </c>
      <c r="AW56" s="87">
        <f>'Morkov_4_2 - Splašková ka...'!J34</f>
        <v>0</v>
      </c>
      <c r="AX56" s="87">
        <f>'Morkov_4_2 - Splašková ka...'!J35</f>
        <v>0</v>
      </c>
      <c r="AY56" s="87">
        <f>'Morkov_4_2 - Splašková ka...'!J36</f>
        <v>0</v>
      </c>
      <c r="AZ56" s="87">
        <f>'Morkov_4_2 - Splašková ka...'!F33</f>
        <v>0</v>
      </c>
      <c r="BA56" s="87">
        <f>'Morkov_4_2 - Splašková ka...'!F34</f>
        <v>0</v>
      </c>
      <c r="BB56" s="87">
        <f>'Morkov_4_2 - Splašková ka...'!F35</f>
        <v>0</v>
      </c>
      <c r="BC56" s="87">
        <f>'Morkov_4_2 - Splašková ka...'!F36</f>
        <v>0</v>
      </c>
      <c r="BD56" s="89">
        <f>'Morkov_4_2 - Splašková ka...'!F37</f>
        <v>0</v>
      </c>
      <c r="BT56" s="90" t="s">
        <v>73</v>
      </c>
      <c r="BV56" s="90" t="s">
        <v>67</v>
      </c>
      <c r="BW56" s="90" t="s">
        <v>78</v>
      </c>
      <c r="BX56" s="90" t="s">
        <v>5</v>
      </c>
      <c r="CL56" s="90" t="s">
        <v>17</v>
      </c>
      <c r="CM56" s="90" t="s">
        <v>75</v>
      </c>
    </row>
    <row r="57" spans="1:91" s="6" customFormat="1" ht="24.75" customHeight="1">
      <c r="A57" s="80" t="s">
        <v>69</v>
      </c>
      <c r="B57" s="81"/>
      <c r="C57" s="82"/>
      <c r="D57" s="302" t="s">
        <v>79</v>
      </c>
      <c r="E57" s="302"/>
      <c r="F57" s="302"/>
      <c r="G57" s="302"/>
      <c r="H57" s="302"/>
      <c r="I57" s="83"/>
      <c r="J57" s="302" t="s">
        <v>80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0">
        <f>'Morkov_4_3 - Vodovod'!J30</f>
        <v>0</v>
      </c>
      <c r="AH57" s="301"/>
      <c r="AI57" s="301"/>
      <c r="AJ57" s="301"/>
      <c r="AK57" s="301"/>
      <c r="AL57" s="301"/>
      <c r="AM57" s="301"/>
      <c r="AN57" s="300">
        <f>SUM(AG57,AT57)</f>
        <v>0</v>
      </c>
      <c r="AO57" s="301"/>
      <c r="AP57" s="301"/>
      <c r="AQ57" s="84" t="s">
        <v>72</v>
      </c>
      <c r="AR57" s="85"/>
      <c r="AS57" s="91">
        <v>0</v>
      </c>
      <c r="AT57" s="92">
        <f>ROUND(SUM(AV57:AW57),2)</f>
        <v>0</v>
      </c>
      <c r="AU57" s="93">
        <f>'Morkov_4_3 - Vodovod'!P86</f>
        <v>763.163679</v>
      </c>
      <c r="AV57" s="92">
        <f>'Morkov_4_3 - Vodovod'!J33</f>
        <v>0</v>
      </c>
      <c r="AW57" s="92">
        <f>'Morkov_4_3 - Vodovod'!J34</f>
        <v>0</v>
      </c>
      <c r="AX57" s="92">
        <f>'Morkov_4_3 - Vodovod'!J35</f>
        <v>0</v>
      </c>
      <c r="AY57" s="92">
        <f>'Morkov_4_3 - Vodovod'!J36</f>
        <v>0</v>
      </c>
      <c r="AZ57" s="92">
        <f>'Morkov_4_3 - Vodovod'!F33</f>
        <v>0</v>
      </c>
      <c r="BA57" s="92">
        <f>'Morkov_4_3 - Vodovod'!F34</f>
        <v>0</v>
      </c>
      <c r="BB57" s="92">
        <f>'Morkov_4_3 - Vodovod'!F35</f>
        <v>0</v>
      </c>
      <c r="BC57" s="92">
        <f>'Morkov_4_3 - Vodovod'!F36</f>
        <v>0</v>
      </c>
      <c r="BD57" s="94">
        <f>'Morkov_4_3 - Vodovod'!F37</f>
        <v>0</v>
      </c>
      <c r="BT57" s="90" t="s">
        <v>73</v>
      </c>
      <c r="BV57" s="90" t="s">
        <v>67</v>
      </c>
      <c r="BW57" s="90" t="s">
        <v>81</v>
      </c>
      <c r="BX57" s="90" t="s">
        <v>5</v>
      </c>
      <c r="CL57" s="90" t="s">
        <v>17</v>
      </c>
      <c r="CM57" s="90" t="s">
        <v>75</v>
      </c>
    </row>
    <row r="58" spans="1:57" s="1" customFormat="1" ht="30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3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1" customFormat="1" ht="6.75" customHeight="1">
      <c r="A59" s="28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3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</sheetData>
  <sheetProtection sheet="1" objects="1" scenarios="1" formatColumns="0" formatRows="0"/>
  <mergeCells count="48">
    <mergeCell ref="AR2:BE2"/>
    <mergeCell ref="AN56:AP56"/>
    <mergeCell ref="AG56:AM56"/>
    <mergeCell ref="D56:H56"/>
    <mergeCell ref="J56:AF5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7:AP57"/>
    <mergeCell ref="AG57:AM57"/>
    <mergeCell ref="D57:H57"/>
    <mergeCell ref="J57:AF57"/>
    <mergeCell ref="AS49:AT51"/>
    <mergeCell ref="AM50:AP50"/>
    <mergeCell ref="W33:AE33"/>
    <mergeCell ref="AK33:AO33"/>
    <mergeCell ref="AN54:AP54"/>
    <mergeCell ref="L45:AO45"/>
    <mergeCell ref="AM47:AN47"/>
    <mergeCell ref="AM49:AP49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L28:P28"/>
    <mergeCell ref="W28:AE28"/>
    <mergeCell ref="AK28:AO28"/>
    <mergeCell ref="K5:AO5"/>
    <mergeCell ref="K6:AO6"/>
    <mergeCell ref="E23:AN23"/>
    <mergeCell ref="AK26:AO26"/>
  </mergeCells>
  <hyperlinks>
    <hyperlink ref="A55" location="'Morkov_4_1 - Dešťová kana...'!C2" display="/"/>
    <hyperlink ref="A56" location="'Morkov_4_2 - Splašková ka...'!C2" display="/"/>
    <hyperlink ref="A57" location="'Morkov_4_3 - Vodovod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3"/>
  <sheetViews>
    <sheetView showGridLines="0" zoomScalePageLayoutView="0" workbookViewId="0" topLeftCell="A57">
      <selection activeCell="I160" sqref="I160:J17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1.25">
      <c r="A1" s="19"/>
    </row>
    <row r="2" spans="12:46" ht="36.7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4" t="s">
        <v>74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7"/>
      <c r="AT3" s="14" t="s">
        <v>75</v>
      </c>
    </row>
    <row r="4" spans="2:46" ht="24.75" customHeight="1">
      <c r="B4" s="17"/>
      <c r="D4" s="97" t="s">
        <v>82</v>
      </c>
      <c r="L4" s="17"/>
      <c r="M4" s="98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9" t="s">
        <v>14</v>
      </c>
      <c r="L6" s="17"/>
    </row>
    <row r="7" spans="2:12" ht="16.5" customHeight="1">
      <c r="B7" s="17"/>
      <c r="E7" s="312" t="str">
        <f>'Rekapitulace stavby'!K6</f>
        <v>Vodovod a kanalizace v ulici Polní</v>
      </c>
      <c r="F7" s="313"/>
      <c r="G7" s="313"/>
      <c r="H7" s="313"/>
      <c r="L7" s="17"/>
    </row>
    <row r="8" spans="1:31" s="1" customFormat="1" ht="12" customHeight="1">
      <c r="A8" s="28"/>
      <c r="B8" s="33"/>
      <c r="C8" s="28"/>
      <c r="D8" s="99" t="s">
        <v>83</v>
      </c>
      <c r="E8" s="28"/>
      <c r="F8" s="28"/>
      <c r="G8" s="28"/>
      <c r="H8" s="28"/>
      <c r="I8" s="28"/>
      <c r="J8" s="28"/>
      <c r="K8" s="28"/>
      <c r="L8" s="10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" customFormat="1" ht="16.5" customHeight="1">
      <c r="A9" s="28"/>
      <c r="B9" s="33"/>
      <c r="C9" s="28"/>
      <c r="D9" s="28"/>
      <c r="E9" s="314" t="s">
        <v>84</v>
      </c>
      <c r="F9" s="315"/>
      <c r="G9" s="315"/>
      <c r="H9" s="315"/>
      <c r="I9" s="28"/>
      <c r="J9" s="28"/>
      <c r="K9" s="28"/>
      <c r="L9" s="10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1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10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1" customFormat="1" ht="12" customHeight="1">
      <c r="A11" s="28"/>
      <c r="B11" s="33"/>
      <c r="C11" s="28"/>
      <c r="D11" s="99" t="s">
        <v>16</v>
      </c>
      <c r="E11" s="28"/>
      <c r="F11" s="101" t="s">
        <v>17</v>
      </c>
      <c r="G11" s="28"/>
      <c r="H11" s="28"/>
      <c r="I11" s="99" t="s">
        <v>18</v>
      </c>
      <c r="J11" s="101" t="s">
        <v>17</v>
      </c>
      <c r="K11" s="28"/>
      <c r="L11" s="10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" customFormat="1" ht="12" customHeight="1">
      <c r="A12" s="28"/>
      <c r="B12" s="33"/>
      <c r="C12" s="28"/>
      <c r="D12" s="99" t="s">
        <v>19</v>
      </c>
      <c r="E12" s="28"/>
      <c r="F12" s="101" t="s">
        <v>20</v>
      </c>
      <c r="G12" s="28"/>
      <c r="H12" s="28"/>
      <c r="I12" s="99" t="s">
        <v>21</v>
      </c>
      <c r="J12" s="102" t="str">
        <f>'Rekapitulace stavby'!AN8</f>
        <v>22. 11. 2020</v>
      </c>
      <c r="K12" s="28"/>
      <c r="L12" s="10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1" customFormat="1" ht="10.5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10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" customFormat="1" ht="12" customHeight="1">
      <c r="A14" s="28"/>
      <c r="B14" s="33"/>
      <c r="C14" s="28"/>
      <c r="D14" s="99" t="s">
        <v>23</v>
      </c>
      <c r="E14" s="28"/>
      <c r="F14" s="28"/>
      <c r="G14" s="28"/>
      <c r="H14" s="28"/>
      <c r="I14" s="99" t="s">
        <v>24</v>
      </c>
      <c r="J14" s="101" t="s">
        <v>17</v>
      </c>
      <c r="K14" s="28"/>
      <c r="L14" s="10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1" customFormat="1" ht="18" customHeight="1">
      <c r="A15" s="28"/>
      <c r="B15" s="33"/>
      <c r="C15" s="28"/>
      <c r="D15" s="28"/>
      <c r="E15" s="101" t="s">
        <v>20</v>
      </c>
      <c r="F15" s="28"/>
      <c r="G15" s="28"/>
      <c r="H15" s="28"/>
      <c r="I15" s="99" t="s">
        <v>25</v>
      </c>
      <c r="J15" s="101" t="s">
        <v>17</v>
      </c>
      <c r="K15" s="28"/>
      <c r="L15" s="10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1" customFormat="1" ht="6.7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10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33"/>
      <c r="C17" s="28"/>
      <c r="D17" s="99" t="s">
        <v>26</v>
      </c>
      <c r="E17" s="28"/>
      <c r="F17" s="28"/>
      <c r="G17" s="28"/>
      <c r="H17" s="28"/>
      <c r="I17" s="99" t="s">
        <v>24</v>
      </c>
      <c r="J17" s="101" t="s">
        <v>17</v>
      </c>
      <c r="K17" s="28"/>
      <c r="L17" s="10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33"/>
      <c r="C18" s="28"/>
      <c r="D18" s="28"/>
      <c r="E18" s="101" t="s">
        <v>20</v>
      </c>
      <c r="F18" s="28"/>
      <c r="G18" s="28"/>
      <c r="H18" s="28"/>
      <c r="I18" s="99" t="s">
        <v>25</v>
      </c>
      <c r="J18" s="101" t="s">
        <v>17</v>
      </c>
      <c r="K18" s="28"/>
      <c r="L18" s="10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7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10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33"/>
      <c r="C20" s="28"/>
      <c r="D20" s="99" t="s">
        <v>27</v>
      </c>
      <c r="E20" s="28"/>
      <c r="F20" s="28"/>
      <c r="G20" s="28"/>
      <c r="H20" s="28"/>
      <c r="I20" s="99" t="s">
        <v>24</v>
      </c>
      <c r="J20" s="101" t="s">
        <v>17</v>
      </c>
      <c r="K20" s="28"/>
      <c r="L20" s="10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33"/>
      <c r="C21" s="28"/>
      <c r="D21" s="28"/>
      <c r="E21" s="101" t="s">
        <v>20</v>
      </c>
      <c r="F21" s="28"/>
      <c r="G21" s="28"/>
      <c r="H21" s="28"/>
      <c r="I21" s="99" t="s">
        <v>25</v>
      </c>
      <c r="J21" s="101" t="s">
        <v>17</v>
      </c>
      <c r="K21" s="28"/>
      <c r="L21" s="10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7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10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33"/>
      <c r="C23" s="28"/>
      <c r="D23" s="99" t="s">
        <v>29</v>
      </c>
      <c r="E23" s="28"/>
      <c r="F23" s="28"/>
      <c r="G23" s="28"/>
      <c r="H23" s="28"/>
      <c r="I23" s="99" t="s">
        <v>24</v>
      </c>
      <c r="J23" s="101">
        <f>IF('Rekapitulace stavby'!AN19="","",'Rekapitulace stavby'!AN19)</f>
      </c>
      <c r="K23" s="28"/>
      <c r="L23" s="10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33"/>
      <c r="C24" s="28"/>
      <c r="D24" s="28"/>
      <c r="E24" s="101" t="str">
        <f>IF('Rekapitulace stavby'!E20="","",'Rekapitulace stavby'!E20)</f>
        <v> </v>
      </c>
      <c r="F24" s="28"/>
      <c r="G24" s="28"/>
      <c r="H24" s="28"/>
      <c r="I24" s="99" t="s">
        <v>25</v>
      </c>
      <c r="J24" s="101">
        <f>IF('Rekapitulace stavby'!AN20="","",'Rekapitulace stavby'!AN20)</f>
      </c>
      <c r="K24" s="28"/>
      <c r="L24" s="10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7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10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33"/>
      <c r="C26" s="28"/>
      <c r="D26" s="99" t="s">
        <v>30</v>
      </c>
      <c r="E26" s="28"/>
      <c r="F26" s="28"/>
      <c r="G26" s="28"/>
      <c r="H26" s="28"/>
      <c r="I26" s="28"/>
      <c r="J26" s="28"/>
      <c r="K26" s="28"/>
      <c r="L26" s="10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103"/>
      <c r="B27" s="104"/>
      <c r="C27" s="103"/>
      <c r="D27" s="103"/>
      <c r="E27" s="316" t="s">
        <v>17</v>
      </c>
      <c r="F27" s="316"/>
      <c r="G27" s="316"/>
      <c r="H27" s="316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1" customFormat="1" ht="6.7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10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75" customHeight="1">
      <c r="A29" s="28"/>
      <c r="B29" s="33"/>
      <c r="C29" s="28"/>
      <c r="D29" s="106"/>
      <c r="E29" s="106"/>
      <c r="F29" s="106"/>
      <c r="G29" s="106"/>
      <c r="H29" s="106"/>
      <c r="I29" s="106"/>
      <c r="J29" s="106"/>
      <c r="K29" s="106"/>
      <c r="L29" s="10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4.75" customHeight="1">
      <c r="A30" s="28"/>
      <c r="B30" s="33"/>
      <c r="C30" s="28"/>
      <c r="D30" s="107" t="s">
        <v>31</v>
      </c>
      <c r="E30" s="28"/>
      <c r="F30" s="28"/>
      <c r="G30" s="28"/>
      <c r="H30" s="28"/>
      <c r="I30" s="28"/>
      <c r="J30" s="108">
        <f>ROUND(J93,2)</f>
        <v>0</v>
      </c>
      <c r="K30" s="28"/>
      <c r="L30" s="10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75" customHeight="1">
      <c r="A31" s="28"/>
      <c r="B31" s="33"/>
      <c r="C31" s="28"/>
      <c r="D31" s="106"/>
      <c r="E31" s="106"/>
      <c r="F31" s="106"/>
      <c r="G31" s="106"/>
      <c r="H31" s="106"/>
      <c r="I31" s="106"/>
      <c r="J31" s="106"/>
      <c r="K31" s="106"/>
      <c r="L31" s="10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25" customHeight="1">
      <c r="A32" s="28"/>
      <c r="B32" s="33"/>
      <c r="C32" s="28"/>
      <c r="D32" s="28"/>
      <c r="E32" s="28"/>
      <c r="F32" s="109" t="s">
        <v>33</v>
      </c>
      <c r="G32" s="28"/>
      <c r="H32" s="28"/>
      <c r="I32" s="109" t="s">
        <v>32</v>
      </c>
      <c r="J32" s="109" t="s">
        <v>34</v>
      </c>
      <c r="K32" s="28"/>
      <c r="L32" s="10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25" customHeight="1">
      <c r="A33" s="28"/>
      <c r="B33" s="33"/>
      <c r="C33" s="28"/>
      <c r="D33" s="110" t="s">
        <v>35</v>
      </c>
      <c r="E33" s="99" t="s">
        <v>36</v>
      </c>
      <c r="F33" s="111">
        <f>ROUND((SUM(BE93:BE172)),2)</f>
        <v>0</v>
      </c>
      <c r="G33" s="28"/>
      <c r="H33" s="28"/>
      <c r="I33" s="112">
        <v>0.21</v>
      </c>
      <c r="J33" s="111">
        <f>ROUND(((SUM(BE93:BE172))*I33),2)</f>
        <v>0</v>
      </c>
      <c r="K33" s="28"/>
      <c r="L33" s="10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25" customHeight="1">
      <c r="A34" s="28"/>
      <c r="B34" s="33"/>
      <c r="C34" s="28"/>
      <c r="D34" s="28"/>
      <c r="E34" s="99" t="s">
        <v>37</v>
      </c>
      <c r="F34" s="111">
        <f>ROUND((SUM(BF93:BF172)),2)</f>
        <v>0</v>
      </c>
      <c r="G34" s="28"/>
      <c r="H34" s="28"/>
      <c r="I34" s="112">
        <v>0.15</v>
      </c>
      <c r="J34" s="111">
        <f>ROUND(((SUM(BF93:BF172))*I34),2)</f>
        <v>0</v>
      </c>
      <c r="K34" s="28"/>
      <c r="L34" s="10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25" customHeight="1" hidden="1">
      <c r="A35" s="28"/>
      <c r="B35" s="33"/>
      <c r="C35" s="28"/>
      <c r="D35" s="28"/>
      <c r="E35" s="99" t="s">
        <v>38</v>
      </c>
      <c r="F35" s="111">
        <f>ROUND((SUM(BG93:BG172)),2)</f>
        <v>0</v>
      </c>
      <c r="G35" s="28"/>
      <c r="H35" s="28"/>
      <c r="I35" s="112">
        <v>0.21</v>
      </c>
      <c r="J35" s="111">
        <f>0</f>
        <v>0</v>
      </c>
      <c r="K35" s="28"/>
      <c r="L35" s="10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25" customHeight="1" hidden="1">
      <c r="A36" s="28"/>
      <c r="B36" s="33"/>
      <c r="C36" s="28"/>
      <c r="D36" s="28"/>
      <c r="E36" s="99" t="s">
        <v>39</v>
      </c>
      <c r="F36" s="111">
        <f>ROUND((SUM(BH93:BH172)),2)</f>
        <v>0</v>
      </c>
      <c r="G36" s="28"/>
      <c r="H36" s="28"/>
      <c r="I36" s="112">
        <v>0.15</v>
      </c>
      <c r="J36" s="111">
        <f>0</f>
        <v>0</v>
      </c>
      <c r="K36" s="28"/>
      <c r="L36" s="10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25" customHeight="1" hidden="1">
      <c r="A37" s="28"/>
      <c r="B37" s="33"/>
      <c r="C37" s="28"/>
      <c r="D37" s="28"/>
      <c r="E37" s="99" t="s">
        <v>40</v>
      </c>
      <c r="F37" s="111">
        <f>ROUND((SUM(BI93:BI172)),2)</f>
        <v>0</v>
      </c>
      <c r="G37" s="28"/>
      <c r="H37" s="28"/>
      <c r="I37" s="112">
        <v>0</v>
      </c>
      <c r="J37" s="111">
        <f>0</f>
        <v>0</v>
      </c>
      <c r="K37" s="28"/>
      <c r="L37" s="10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7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10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4.75" customHeight="1">
      <c r="A39" s="28"/>
      <c r="B39" s="33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5"/>
      <c r="J39" s="118">
        <f>SUM(J30:J37)</f>
        <v>0</v>
      </c>
      <c r="K39" s="119"/>
      <c r="L39" s="10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25" customHeight="1">
      <c r="A40" s="28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0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1" customFormat="1" ht="6.75" customHeight="1">
      <c r="A44" s="28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00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1" customFormat="1" ht="24.75" customHeight="1">
      <c r="A45" s="28"/>
      <c r="B45" s="29"/>
      <c r="C45" s="20" t="s">
        <v>85</v>
      </c>
      <c r="D45" s="30"/>
      <c r="E45" s="30"/>
      <c r="F45" s="30"/>
      <c r="G45" s="30"/>
      <c r="H45" s="30"/>
      <c r="I45" s="30"/>
      <c r="J45" s="30"/>
      <c r="K45" s="30"/>
      <c r="L45" s="10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1" customFormat="1" ht="6.75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100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1" customFormat="1" ht="12" customHeight="1">
      <c r="A47" s="28"/>
      <c r="B47" s="29"/>
      <c r="C47" s="25" t="s">
        <v>14</v>
      </c>
      <c r="D47" s="30"/>
      <c r="E47" s="30"/>
      <c r="F47" s="30"/>
      <c r="G47" s="30"/>
      <c r="H47" s="30"/>
      <c r="I47" s="30"/>
      <c r="J47" s="30"/>
      <c r="K47" s="30"/>
      <c r="L47" s="100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1" customFormat="1" ht="16.5" customHeight="1">
      <c r="A48" s="28"/>
      <c r="B48" s="29"/>
      <c r="C48" s="30"/>
      <c r="D48" s="30"/>
      <c r="E48" s="309" t="str">
        <f>E7</f>
        <v>Vodovod a kanalizace v ulici Polní</v>
      </c>
      <c r="F48" s="310"/>
      <c r="G48" s="310"/>
      <c r="H48" s="310"/>
      <c r="I48" s="30"/>
      <c r="J48" s="30"/>
      <c r="K48" s="30"/>
      <c r="L48" s="100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1" customFormat="1" ht="12" customHeight="1">
      <c r="A49" s="28"/>
      <c r="B49" s="29"/>
      <c r="C49" s="25" t="s">
        <v>83</v>
      </c>
      <c r="D49" s="30"/>
      <c r="E49" s="30"/>
      <c r="F49" s="30"/>
      <c r="G49" s="30"/>
      <c r="H49" s="30"/>
      <c r="I49" s="30"/>
      <c r="J49" s="30"/>
      <c r="K49" s="30"/>
      <c r="L49" s="100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1" customFormat="1" ht="16.5" customHeight="1">
      <c r="A50" s="28"/>
      <c r="B50" s="29"/>
      <c r="C50" s="30"/>
      <c r="D50" s="30"/>
      <c r="E50" s="297" t="str">
        <f>E9</f>
        <v>Morkov_4_1 - Dešťová kanalizace</v>
      </c>
      <c r="F50" s="311"/>
      <c r="G50" s="311"/>
      <c r="H50" s="311"/>
      <c r="I50" s="30"/>
      <c r="J50" s="30"/>
      <c r="K50" s="30"/>
      <c r="L50" s="100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1" customFormat="1" ht="6.75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10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1" customFormat="1" ht="12" customHeight="1">
      <c r="A52" s="28"/>
      <c r="B52" s="29"/>
      <c r="C52" s="25" t="s">
        <v>19</v>
      </c>
      <c r="D52" s="30"/>
      <c r="E52" s="30"/>
      <c r="F52" s="23" t="str">
        <f>F12</f>
        <v> </v>
      </c>
      <c r="G52" s="30"/>
      <c r="H52" s="30"/>
      <c r="I52" s="25" t="s">
        <v>21</v>
      </c>
      <c r="J52" s="53" t="str">
        <f>IF(J12="","",J12)</f>
        <v>22. 11. 2020</v>
      </c>
      <c r="K52" s="30"/>
      <c r="L52" s="10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1" customFormat="1" ht="6.75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10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1" customFormat="1" ht="15" customHeight="1">
      <c r="A54" s="28"/>
      <c r="B54" s="29"/>
      <c r="C54" s="25" t="s">
        <v>23</v>
      </c>
      <c r="D54" s="30"/>
      <c r="E54" s="30"/>
      <c r="F54" s="23" t="str">
        <f>E15</f>
        <v> </v>
      </c>
      <c r="G54" s="30"/>
      <c r="H54" s="30"/>
      <c r="I54" s="25" t="s">
        <v>27</v>
      </c>
      <c r="J54" s="26" t="str">
        <f>E21</f>
        <v> </v>
      </c>
      <c r="K54" s="30"/>
      <c r="L54" s="10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1" customFormat="1" ht="15" customHeight="1">
      <c r="A55" s="28"/>
      <c r="B55" s="29"/>
      <c r="C55" s="25" t="s">
        <v>26</v>
      </c>
      <c r="D55" s="30"/>
      <c r="E55" s="30"/>
      <c r="F55" s="23" t="str">
        <f>IF(E18="","",E18)</f>
        <v> </v>
      </c>
      <c r="G55" s="30"/>
      <c r="H55" s="30"/>
      <c r="I55" s="25" t="s">
        <v>29</v>
      </c>
      <c r="J55" s="26" t="str">
        <f>E24</f>
        <v> </v>
      </c>
      <c r="K55" s="30"/>
      <c r="L55" s="10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1" customFormat="1" ht="9.75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100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1" customFormat="1" ht="29.25" customHeight="1">
      <c r="A57" s="28"/>
      <c r="B57" s="29"/>
      <c r="C57" s="124" t="s">
        <v>86</v>
      </c>
      <c r="D57" s="37"/>
      <c r="E57" s="37"/>
      <c r="F57" s="37"/>
      <c r="G57" s="37"/>
      <c r="H57" s="37"/>
      <c r="I57" s="37"/>
      <c r="J57" s="125" t="s">
        <v>87</v>
      </c>
      <c r="K57" s="37"/>
      <c r="L57" s="10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1" customFormat="1" ht="9.75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10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1" customFormat="1" ht="22.5" customHeight="1">
      <c r="A59" s="28"/>
      <c r="B59" s="29"/>
      <c r="C59" s="126" t="s">
        <v>63</v>
      </c>
      <c r="D59" s="30"/>
      <c r="E59" s="30"/>
      <c r="F59" s="30"/>
      <c r="G59" s="30"/>
      <c r="H59" s="30"/>
      <c r="I59" s="30"/>
      <c r="J59" s="71">
        <f>J93</f>
        <v>0</v>
      </c>
      <c r="K59" s="30"/>
      <c r="L59" s="10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4" t="s">
        <v>88</v>
      </c>
    </row>
    <row r="60" spans="2:12" s="8" customFormat="1" ht="24.75" customHeight="1">
      <c r="B60" s="127"/>
      <c r="C60" s="128"/>
      <c r="D60" s="129" t="s">
        <v>89</v>
      </c>
      <c r="E60" s="130"/>
      <c r="F60" s="130"/>
      <c r="G60" s="130"/>
      <c r="H60" s="130"/>
      <c r="I60" s="130"/>
      <c r="J60" s="131">
        <f>J94</f>
        <v>0</v>
      </c>
      <c r="K60" s="128"/>
      <c r="L60" s="132"/>
    </row>
    <row r="61" spans="2:12" s="9" customFormat="1" ht="19.5" customHeight="1">
      <c r="B61" s="133"/>
      <c r="C61" s="134"/>
      <c r="D61" s="135" t="s">
        <v>90</v>
      </c>
      <c r="E61" s="136"/>
      <c r="F61" s="136"/>
      <c r="G61" s="136"/>
      <c r="H61" s="136"/>
      <c r="I61" s="136"/>
      <c r="J61" s="137">
        <f>J95</f>
        <v>0</v>
      </c>
      <c r="K61" s="134"/>
      <c r="L61" s="138"/>
    </row>
    <row r="62" spans="2:12" s="9" customFormat="1" ht="19.5" customHeight="1">
      <c r="B62" s="133"/>
      <c r="C62" s="134"/>
      <c r="D62" s="135" t="s">
        <v>91</v>
      </c>
      <c r="E62" s="136"/>
      <c r="F62" s="136"/>
      <c r="G62" s="136"/>
      <c r="H62" s="136"/>
      <c r="I62" s="136"/>
      <c r="J62" s="137">
        <f>J118</f>
        <v>0</v>
      </c>
      <c r="K62" s="134"/>
      <c r="L62" s="138"/>
    </row>
    <row r="63" spans="2:12" s="9" customFormat="1" ht="19.5" customHeight="1">
      <c r="B63" s="133"/>
      <c r="C63" s="134"/>
      <c r="D63" s="135" t="s">
        <v>92</v>
      </c>
      <c r="E63" s="136"/>
      <c r="F63" s="136"/>
      <c r="G63" s="136"/>
      <c r="H63" s="136"/>
      <c r="I63" s="136"/>
      <c r="J63" s="137">
        <f>J120</f>
        <v>0</v>
      </c>
      <c r="K63" s="134"/>
      <c r="L63" s="138"/>
    </row>
    <row r="64" spans="2:12" s="9" customFormat="1" ht="19.5" customHeight="1">
      <c r="B64" s="133"/>
      <c r="C64" s="134"/>
      <c r="D64" s="135" t="s">
        <v>93</v>
      </c>
      <c r="E64" s="136"/>
      <c r="F64" s="136"/>
      <c r="G64" s="136"/>
      <c r="H64" s="136"/>
      <c r="I64" s="136"/>
      <c r="J64" s="137">
        <f>J124</f>
        <v>0</v>
      </c>
      <c r="K64" s="134"/>
      <c r="L64" s="138"/>
    </row>
    <row r="65" spans="2:12" s="9" customFormat="1" ht="19.5" customHeight="1">
      <c r="B65" s="133"/>
      <c r="C65" s="134"/>
      <c r="D65" s="135" t="s">
        <v>94</v>
      </c>
      <c r="E65" s="136"/>
      <c r="F65" s="136"/>
      <c r="G65" s="136"/>
      <c r="H65" s="136"/>
      <c r="I65" s="136"/>
      <c r="J65" s="137">
        <f>J134</f>
        <v>0</v>
      </c>
      <c r="K65" s="134"/>
      <c r="L65" s="138"/>
    </row>
    <row r="66" spans="2:12" s="9" customFormat="1" ht="19.5" customHeight="1">
      <c r="B66" s="133"/>
      <c r="C66" s="134"/>
      <c r="D66" s="135" t="s">
        <v>95</v>
      </c>
      <c r="E66" s="136"/>
      <c r="F66" s="136"/>
      <c r="G66" s="136"/>
      <c r="H66" s="136"/>
      <c r="I66" s="136"/>
      <c r="J66" s="137">
        <f>J146</f>
        <v>0</v>
      </c>
      <c r="K66" s="134"/>
      <c r="L66" s="138"/>
    </row>
    <row r="67" spans="2:12" s="9" customFormat="1" ht="19.5" customHeight="1">
      <c r="B67" s="133"/>
      <c r="C67" s="134"/>
      <c r="D67" s="135" t="s">
        <v>96</v>
      </c>
      <c r="E67" s="136"/>
      <c r="F67" s="136"/>
      <c r="G67" s="136"/>
      <c r="H67" s="136"/>
      <c r="I67" s="136"/>
      <c r="J67" s="137">
        <f>J153</f>
        <v>0</v>
      </c>
      <c r="K67" s="134"/>
      <c r="L67" s="138"/>
    </row>
    <row r="68" spans="2:12" s="9" customFormat="1" ht="19.5" customHeight="1">
      <c r="B68" s="133"/>
      <c r="C68" s="134"/>
      <c r="D68" s="135" t="s">
        <v>97</v>
      </c>
      <c r="E68" s="136"/>
      <c r="F68" s="136"/>
      <c r="G68" s="136"/>
      <c r="H68" s="136"/>
      <c r="I68" s="136"/>
      <c r="J68" s="137">
        <f>J155</f>
        <v>0</v>
      </c>
      <c r="K68" s="134"/>
      <c r="L68" s="138"/>
    </row>
    <row r="69" spans="2:12" s="8" customFormat="1" ht="24.75" customHeight="1">
      <c r="B69" s="127"/>
      <c r="C69" s="128"/>
      <c r="D69" s="129" t="s">
        <v>98</v>
      </c>
      <c r="E69" s="130"/>
      <c r="F69" s="130"/>
      <c r="G69" s="130"/>
      <c r="H69" s="130"/>
      <c r="I69" s="130"/>
      <c r="J69" s="131">
        <f>J157</f>
        <v>0</v>
      </c>
      <c r="K69" s="128"/>
      <c r="L69" s="132"/>
    </row>
    <row r="70" spans="2:12" s="9" customFormat="1" ht="19.5" customHeight="1">
      <c r="B70" s="133"/>
      <c r="C70" s="134"/>
      <c r="D70" s="135" t="s">
        <v>99</v>
      </c>
      <c r="E70" s="136"/>
      <c r="F70" s="136"/>
      <c r="G70" s="136"/>
      <c r="H70" s="136"/>
      <c r="I70" s="136"/>
      <c r="J70" s="137">
        <f>J158</f>
        <v>0</v>
      </c>
      <c r="K70" s="134"/>
      <c r="L70" s="138"/>
    </row>
    <row r="71" spans="2:12" s="9" customFormat="1" ht="19.5" customHeight="1">
      <c r="B71" s="133"/>
      <c r="C71" s="134"/>
      <c r="D71" s="135" t="s">
        <v>100</v>
      </c>
      <c r="E71" s="136"/>
      <c r="F71" s="136"/>
      <c r="G71" s="136"/>
      <c r="H71" s="136"/>
      <c r="I71" s="136"/>
      <c r="J71" s="137">
        <f>J163</f>
        <v>0</v>
      </c>
      <c r="K71" s="134"/>
      <c r="L71" s="138"/>
    </row>
    <row r="72" spans="2:12" s="9" customFormat="1" ht="19.5" customHeight="1">
      <c r="B72" s="133"/>
      <c r="C72" s="134"/>
      <c r="D72" s="135" t="s">
        <v>101</v>
      </c>
      <c r="E72" s="136"/>
      <c r="F72" s="136"/>
      <c r="G72" s="136"/>
      <c r="H72" s="136"/>
      <c r="I72" s="136"/>
      <c r="J72" s="137">
        <f>J167</f>
        <v>0</v>
      </c>
      <c r="K72" s="134"/>
      <c r="L72" s="138"/>
    </row>
    <row r="73" spans="2:12" s="9" customFormat="1" ht="19.5" customHeight="1">
      <c r="B73" s="133"/>
      <c r="C73" s="134"/>
      <c r="D73" s="135" t="s">
        <v>102</v>
      </c>
      <c r="E73" s="136"/>
      <c r="F73" s="136"/>
      <c r="G73" s="136"/>
      <c r="H73" s="136"/>
      <c r="I73" s="136"/>
      <c r="J73" s="137">
        <f>J171</f>
        <v>0</v>
      </c>
      <c r="K73" s="134"/>
      <c r="L73" s="138"/>
    </row>
    <row r="74" spans="1:31" s="1" customFormat="1" ht="21.75" customHeight="1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100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1" customFormat="1" ht="6.75" customHeight="1">
      <c r="A75" s="28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00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9" spans="1:31" s="1" customFormat="1" ht="6.75" customHeight="1">
      <c r="A79" s="28"/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10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1" customFormat="1" ht="24.75" customHeight="1">
      <c r="A80" s="28"/>
      <c r="B80" s="29"/>
      <c r="C80" s="20" t="s">
        <v>103</v>
      </c>
      <c r="D80" s="30"/>
      <c r="E80" s="30"/>
      <c r="F80" s="30"/>
      <c r="G80" s="30"/>
      <c r="H80" s="30"/>
      <c r="I80" s="30"/>
      <c r="J80" s="30"/>
      <c r="K80" s="30"/>
      <c r="L80" s="100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1" customFormat="1" ht="6.75" customHeight="1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0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1" customFormat="1" ht="12" customHeight="1">
      <c r="A82" s="28"/>
      <c r="B82" s="29"/>
      <c r="C82" s="25" t="s">
        <v>14</v>
      </c>
      <c r="D82" s="30"/>
      <c r="E82" s="30"/>
      <c r="F82" s="30"/>
      <c r="G82" s="30"/>
      <c r="H82" s="30"/>
      <c r="I82" s="30"/>
      <c r="J82" s="30"/>
      <c r="K82" s="30"/>
      <c r="L82" s="10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1" customFormat="1" ht="16.5" customHeight="1">
      <c r="A83" s="28"/>
      <c r="B83" s="29"/>
      <c r="C83" s="30"/>
      <c r="D83" s="30"/>
      <c r="E83" s="309" t="str">
        <f>E7</f>
        <v>Vodovod a kanalizace v ulici Polní</v>
      </c>
      <c r="F83" s="310"/>
      <c r="G83" s="310"/>
      <c r="H83" s="310"/>
      <c r="I83" s="30"/>
      <c r="J83" s="30"/>
      <c r="K83" s="30"/>
      <c r="L83" s="10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" customFormat="1" ht="12" customHeight="1">
      <c r="A84" s="28"/>
      <c r="B84" s="29"/>
      <c r="C84" s="25" t="s">
        <v>83</v>
      </c>
      <c r="D84" s="30"/>
      <c r="E84" s="30"/>
      <c r="F84" s="30"/>
      <c r="G84" s="30"/>
      <c r="H84" s="30"/>
      <c r="I84" s="30"/>
      <c r="J84" s="30"/>
      <c r="K84" s="30"/>
      <c r="L84" s="10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1" customFormat="1" ht="16.5" customHeight="1">
      <c r="A85" s="28"/>
      <c r="B85" s="29"/>
      <c r="C85" s="30"/>
      <c r="D85" s="30"/>
      <c r="E85" s="297" t="str">
        <f>E9</f>
        <v>Morkov_4_1 - Dešťová kanalizace</v>
      </c>
      <c r="F85" s="311"/>
      <c r="G85" s="311"/>
      <c r="H85" s="311"/>
      <c r="I85" s="30"/>
      <c r="J85" s="30"/>
      <c r="K85" s="30"/>
      <c r="L85" s="10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" customFormat="1" ht="6.75" customHeight="1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100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1" customFormat="1" ht="12" customHeight="1">
      <c r="A87" s="28"/>
      <c r="B87" s="29"/>
      <c r="C87" s="25" t="s">
        <v>19</v>
      </c>
      <c r="D87" s="30"/>
      <c r="E87" s="30"/>
      <c r="F87" s="23" t="str">
        <f>F12</f>
        <v> </v>
      </c>
      <c r="G87" s="30"/>
      <c r="H87" s="30"/>
      <c r="I87" s="25" t="s">
        <v>21</v>
      </c>
      <c r="J87" s="53" t="str">
        <f>IF(J12="","",J12)</f>
        <v>22. 11. 2020</v>
      </c>
      <c r="K87" s="30"/>
      <c r="L87" s="100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1" customFormat="1" ht="6.75" customHeight="1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100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1" customFormat="1" ht="15" customHeight="1">
      <c r="A89" s="28"/>
      <c r="B89" s="29"/>
      <c r="C89" s="25" t="s">
        <v>23</v>
      </c>
      <c r="D89" s="30"/>
      <c r="E89" s="30"/>
      <c r="F89" s="23" t="str">
        <f>E15</f>
        <v> </v>
      </c>
      <c r="G89" s="30"/>
      <c r="H89" s="30"/>
      <c r="I89" s="25" t="s">
        <v>27</v>
      </c>
      <c r="J89" s="26" t="str">
        <f>E21</f>
        <v> </v>
      </c>
      <c r="K89" s="30"/>
      <c r="L89" s="100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1" customFormat="1" ht="15" customHeight="1">
      <c r="A90" s="28"/>
      <c r="B90" s="29"/>
      <c r="C90" s="25" t="s">
        <v>26</v>
      </c>
      <c r="D90" s="30"/>
      <c r="E90" s="30"/>
      <c r="F90" s="23" t="str">
        <f>IF(E18="","",E18)</f>
        <v> </v>
      </c>
      <c r="G90" s="30"/>
      <c r="H90" s="30"/>
      <c r="I90" s="25" t="s">
        <v>29</v>
      </c>
      <c r="J90" s="26" t="str">
        <f>E24</f>
        <v> </v>
      </c>
      <c r="K90" s="30"/>
      <c r="L90" s="100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1" customFormat="1" ht="9.75" customHeight="1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100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10" customFormat="1" ht="29.25" customHeight="1">
      <c r="A92" s="139"/>
      <c r="B92" s="140"/>
      <c r="C92" s="141" t="s">
        <v>104</v>
      </c>
      <c r="D92" s="142" t="s">
        <v>50</v>
      </c>
      <c r="E92" s="142" t="s">
        <v>46</v>
      </c>
      <c r="F92" s="142" t="s">
        <v>47</v>
      </c>
      <c r="G92" s="142" t="s">
        <v>105</v>
      </c>
      <c r="H92" s="142" t="s">
        <v>106</v>
      </c>
      <c r="I92" s="142" t="s">
        <v>107</v>
      </c>
      <c r="J92" s="142" t="s">
        <v>87</v>
      </c>
      <c r="K92" s="143" t="s">
        <v>108</v>
      </c>
      <c r="L92" s="144"/>
      <c r="M92" s="61" t="s">
        <v>17</v>
      </c>
      <c r="N92" s="62" t="s">
        <v>35</v>
      </c>
      <c r="O92" s="62" t="s">
        <v>109</v>
      </c>
      <c r="P92" s="62" t="s">
        <v>110</v>
      </c>
      <c r="Q92" s="62" t="s">
        <v>111</v>
      </c>
      <c r="R92" s="62" t="s">
        <v>112</v>
      </c>
      <c r="S92" s="62" t="s">
        <v>113</v>
      </c>
      <c r="T92" s="63" t="s">
        <v>114</v>
      </c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</row>
    <row r="93" spans="1:63" s="1" customFormat="1" ht="22.5" customHeight="1">
      <c r="A93" s="28"/>
      <c r="B93" s="29"/>
      <c r="C93" s="69" t="s">
        <v>115</v>
      </c>
      <c r="D93" s="30"/>
      <c r="E93" s="30"/>
      <c r="F93" s="30"/>
      <c r="G93" s="30"/>
      <c r="H93" s="30"/>
      <c r="I93" s="30"/>
      <c r="J93" s="145"/>
      <c r="K93" s="30"/>
      <c r="L93" s="33"/>
      <c r="M93" s="64"/>
      <c r="N93" s="146"/>
      <c r="O93" s="66"/>
      <c r="P93" s="147">
        <f>P94+P157</f>
        <v>1701.9270099999997</v>
      </c>
      <c r="Q93" s="66"/>
      <c r="R93" s="147">
        <f>R94+R157</f>
        <v>647.86382354</v>
      </c>
      <c r="S93" s="66"/>
      <c r="T93" s="148">
        <f>T94+T157</f>
        <v>23.4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T93" s="14" t="s">
        <v>64</v>
      </c>
      <c r="AU93" s="14" t="s">
        <v>88</v>
      </c>
      <c r="BK93" s="149">
        <f>BK94+BK157</f>
        <v>0</v>
      </c>
    </row>
    <row r="94" spans="2:63" s="11" customFormat="1" ht="25.5" customHeight="1">
      <c r="B94" s="150"/>
      <c r="C94" s="151"/>
      <c r="D94" s="152" t="s">
        <v>64</v>
      </c>
      <c r="E94" s="153" t="s">
        <v>116</v>
      </c>
      <c r="F94" s="153" t="s">
        <v>117</v>
      </c>
      <c r="G94" s="151"/>
      <c r="H94" s="151"/>
      <c r="I94" s="151"/>
      <c r="J94" s="154"/>
      <c r="K94" s="151"/>
      <c r="L94" s="155"/>
      <c r="M94" s="156"/>
      <c r="N94" s="157"/>
      <c r="O94" s="157"/>
      <c r="P94" s="158">
        <f>P95+P118+P120+P124+P134+P146+P153+P155</f>
        <v>1701.9270099999997</v>
      </c>
      <c r="Q94" s="157"/>
      <c r="R94" s="158">
        <f>R95+R118+R120+R124+R134+R146+R153+R155</f>
        <v>647.86382354</v>
      </c>
      <c r="S94" s="157"/>
      <c r="T94" s="159">
        <f>T95+T118+T120+T124+T134+T146+T153+T155</f>
        <v>23.4</v>
      </c>
      <c r="AR94" s="160" t="s">
        <v>73</v>
      </c>
      <c r="AT94" s="161" t="s">
        <v>64</v>
      </c>
      <c r="AU94" s="161" t="s">
        <v>65</v>
      </c>
      <c r="AY94" s="160" t="s">
        <v>118</v>
      </c>
      <c r="BK94" s="162">
        <f>BK95+BK118+BK120+BK124+BK134+BK146+BK153+BK155</f>
        <v>0</v>
      </c>
    </row>
    <row r="95" spans="2:63" s="11" customFormat="1" ht="22.5" customHeight="1">
      <c r="B95" s="150"/>
      <c r="C95" s="151"/>
      <c r="D95" s="152" t="s">
        <v>64</v>
      </c>
      <c r="E95" s="163" t="s">
        <v>73</v>
      </c>
      <c r="F95" s="163" t="s">
        <v>119</v>
      </c>
      <c r="G95" s="151"/>
      <c r="H95" s="151"/>
      <c r="I95" s="151"/>
      <c r="J95" s="164"/>
      <c r="K95" s="151"/>
      <c r="L95" s="155"/>
      <c r="M95" s="156"/>
      <c r="N95" s="157"/>
      <c r="O95" s="157"/>
      <c r="P95" s="158">
        <f>SUM(P96:P117)</f>
        <v>955.2192949999999</v>
      </c>
      <c r="Q95" s="157"/>
      <c r="R95" s="158">
        <f>SUM(R96:R117)</f>
        <v>384.598348</v>
      </c>
      <c r="S95" s="157"/>
      <c r="T95" s="159">
        <f>SUM(T96:T117)</f>
        <v>23.4</v>
      </c>
      <c r="AR95" s="160" t="s">
        <v>73</v>
      </c>
      <c r="AT95" s="161" t="s">
        <v>64</v>
      </c>
      <c r="AU95" s="161" t="s">
        <v>73</v>
      </c>
      <c r="AY95" s="160" t="s">
        <v>118</v>
      </c>
      <c r="BK95" s="162">
        <f>SUM(BK96:BK117)</f>
        <v>0</v>
      </c>
    </row>
    <row r="96" spans="1:65" s="1" customFormat="1" ht="36">
      <c r="A96" s="28"/>
      <c r="B96" s="29"/>
      <c r="C96" s="165" t="s">
        <v>120</v>
      </c>
      <c r="D96" s="165" t="s">
        <v>121</v>
      </c>
      <c r="E96" s="166" t="s">
        <v>122</v>
      </c>
      <c r="F96" s="167" t="s">
        <v>123</v>
      </c>
      <c r="G96" s="168" t="s">
        <v>124</v>
      </c>
      <c r="H96" s="169">
        <v>45</v>
      </c>
      <c r="I96" s="170"/>
      <c r="J96" s="170"/>
      <c r="K96" s="167" t="s">
        <v>125</v>
      </c>
      <c r="L96" s="33"/>
      <c r="M96" s="171" t="s">
        <v>17</v>
      </c>
      <c r="N96" s="172" t="s">
        <v>36</v>
      </c>
      <c r="O96" s="173">
        <v>0.076</v>
      </c>
      <c r="P96" s="173">
        <f aca="true" t="shared" si="0" ref="P96:P113">O96*H96</f>
        <v>3.42</v>
      </c>
      <c r="Q96" s="173">
        <v>0</v>
      </c>
      <c r="R96" s="173">
        <f aca="true" t="shared" si="1" ref="R96:R113">Q96*H96</f>
        <v>0</v>
      </c>
      <c r="S96" s="173">
        <v>0.3</v>
      </c>
      <c r="T96" s="174">
        <f aca="true" t="shared" si="2" ref="T96:T113">S96*H96</f>
        <v>13.5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75" t="s">
        <v>126</v>
      </c>
      <c r="AT96" s="175" t="s">
        <v>121</v>
      </c>
      <c r="AU96" s="175" t="s">
        <v>75</v>
      </c>
      <c r="AY96" s="14" t="s">
        <v>118</v>
      </c>
      <c r="BE96" s="176">
        <f aca="true" t="shared" si="3" ref="BE96:BE113">IF(N96="základní",J96,0)</f>
        <v>0</v>
      </c>
      <c r="BF96" s="176">
        <f aca="true" t="shared" si="4" ref="BF96:BF113">IF(N96="snížená",J96,0)</f>
        <v>0</v>
      </c>
      <c r="BG96" s="176">
        <f aca="true" t="shared" si="5" ref="BG96:BG113">IF(N96="zákl. přenesená",J96,0)</f>
        <v>0</v>
      </c>
      <c r="BH96" s="176">
        <f aca="true" t="shared" si="6" ref="BH96:BH113">IF(N96="sníž. přenesená",J96,0)</f>
        <v>0</v>
      </c>
      <c r="BI96" s="176">
        <f aca="true" t="shared" si="7" ref="BI96:BI113">IF(N96="nulová",J96,0)</f>
        <v>0</v>
      </c>
      <c r="BJ96" s="14" t="s">
        <v>73</v>
      </c>
      <c r="BK96" s="176">
        <f aca="true" t="shared" si="8" ref="BK96:BK113">ROUND(I96*H96,2)</f>
        <v>0</v>
      </c>
      <c r="BL96" s="14" t="s">
        <v>126</v>
      </c>
      <c r="BM96" s="175" t="s">
        <v>127</v>
      </c>
    </row>
    <row r="97" spans="1:65" s="1" customFormat="1" ht="33" customHeight="1">
      <c r="A97" s="28"/>
      <c r="B97" s="29"/>
      <c r="C97" s="165" t="s">
        <v>128</v>
      </c>
      <c r="D97" s="165" t="s">
        <v>121</v>
      </c>
      <c r="E97" s="166" t="s">
        <v>129</v>
      </c>
      <c r="F97" s="167" t="s">
        <v>130</v>
      </c>
      <c r="G97" s="168" t="s">
        <v>124</v>
      </c>
      <c r="H97" s="169">
        <v>45</v>
      </c>
      <c r="I97" s="170"/>
      <c r="J97" s="170"/>
      <c r="K97" s="167" t="s">
        <v>125</v>
      </c>
      <c r="L97" s="33"/>
      <c r="M97" s="171" t="s">
        <v>17</v>
      </c>
      <c r="N97" s="172" t="s">
        <v>36</v>
      </c>
      <c r="O97" s="173">
        <v>0.13</v>
      </c>
      <c r="P97" s="173">
        <f t="shared" si="0"/>
        <v>5.8500000000000005</v>
      </c>
      <c r="Q97" s="173">
        <v>0</v>
      </c>
      <c r="R97" s="173">
        <f t="shared" si="1"/>
        <v>0</v>
      </c>
      <c r="S97" s="173">
        <v>0.22</v>
      </c>
      <c r="T97" s="174">
        <f t="shared" si="2"/>
        <v>9.9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R97" s="175" t="s">
        <v>126</v>
      </c>
      <c r="AT97" s="175" t="s">
        <v>121</v>
      </c>
      <c r="AU97" s="175" t="s">
        <v>75</v>
      </c>
      <c r="AY97" s="14" t="s">
        <v>118</v>
      </c>
      <c r="BE97" s="176">
        <f t="shared" si="3"/>
        <v>0</v>
      </c>
      <c r="BF97" s="176">
        <f t="shared" si="4"/>
        <v>0</v>
      </c>
      <c r="BG97" s="176">
        <f t="shared" si="5"/>
        <v>0</v>
      </c>
      <c r="BH97" s="176">
        <f t="shared" si="6"/>
        <v>0</v>
      </c>
      <c r="BI97" s="176">
        <f t="shared" si="7"/>
        <v>0</v>
      </c>
      <c r="BJ97" s="14" t="s">
        <v>73</v>
      </c>
      <c r="BK97" s="176">
        <f t="shared" si="8"/>
        <v>0</v>
      </c>
      <c r="BL97" s="14" t="s">
        <v>126</v>
      </c>
      <c r="BM97" s="175" t="s">
        <v>131</v>
      </c>
    </row>
    <row r="98" spans="1:65" s="1" customFormat="1" ht="16.5" customHeight="1">
      <c r="A98" s="28"/>
      <c r="B98" s="29"/>
      <c r="C98" s="165" t="s">
        <v>73</v>
      </c>
      <c r="D98" s="165" t="s">
        <v>121</v>
      </c>
      <c r="E98" s="166" t="s">
        <v>132</v>
      </c>
      <c r="F98" s="167" t="s">
        <v>133</v>
      </c>
      <c r="G98" s="168" t="s">
        <v>134</v>
      </c>
      <c r="H98" s="169">
        <v>170</v>
      </c>
      <c r="I98" s="170"/>
      <c r="J98" s="170"/>
      <c r="K98" s="167" t="s">
        <v>135</v>
      </c>
      <c r="L98" s="33"/>
      <c r="M98" s="171" t="s">
        <v>17</v>
      </c>
      <c r="N98" s="172" t="s">
        <v>36</v>
      </c>
      <c r="O98" s="173">
        <v>0.184</v>
      </c>
      <c r="P98" s="173">
        <f t="shared" si="0"/>
        <v>31.28</v>
      </c>
      <c r="Q98" s="173">
        <v>3E-05</v>
      </c>
      <c r="R98" s="173">
        <f t="shared" si="1"/>
        <v>0.0051</v>
      </c>
      <c r="S98" s="173">
        <v>0</v>
      </c>
      <c r="T98" s="174">
        <f t="shared" si="2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75" t="s">
        <v>126</v>
      </c>
      <c r="AT98" s="175" t="s">
        <v>121</v>
      </c>
      <c r="AU98" s="175" t="s">
        <v>75</v>
      </c>
      <c r="AY98" s="14" t="s">
        <v>118</v>
      </c>
      <c r="BE98" s="176">
        <f t="shared" si="3"/>
        <v>0</v>
      </c>
      <c r="BF98" s="176">
        <f t="shared" si="4"/>
        <v>0</v>
      </c>
      <c r="BG98" s="176">
        <f t="shared" si="5"/>
        <v>0</v>
      </c>
      <c r="BH98" s="176">
        <f t="shared" si="6"/>
        <v>0</v>
      </c>
      <c r="BI98" s="176">
        <f t="shared" si="7"/>
        <v>0</v>
      </c>
      <c r="BJ98" s="14" t="s">
        <v>73</v>
      </c>
      <c r="BK98" s="176">
        <f t="shared" si="8"/>
        <v>0</v>
      </c>
      <c r="BL98" s="14" t="s">
        <v>126</v>
      </c>
      <c r="BM98" s="175" t="s">
        <v>136</v>
      </c>
    </row>
    <row r="99" spans="1:65" s="1" customFormat="1" ht="24">
      <c r="A99" s="28"/>
      <c r="B99" s="29"/>
      <c r="C99" s="165" t="s">
        <v>75</v>
      </c>
      <c r="D99" s="165" t="s">
        <v>121</v>
      </c>
      <c r="E99" s="166" t="s">
        <v>137</v>
      </c>
      <c r="F99" s="167" t="s">
        <v>138</v>
      </c>
      <c r="G99" s="168" t="s">
        <v>139</v>
      </c>
      <c r="H99" s="169">
        <v>20</v>
      </c>
      <c r="I99" s="170"/>
      <c r="J99" s="170"/>
      <c r="K99" s="167" t="s">
        <v>135</v>
      </c>
      <c r="L99" s="33"/>
      <c r="M99" s="171" t="s">
        <v>17</v>
      </c>
      <c r="N99" s="172" t="s">
        <v>36</v>
      </c>
      <c r="O99" s="173">
        <v>0</v>
      </c>
      <c r="P99" s="173">
        <f t="shared" si="0"/>
        <v>0</v>
      </c>
      <c r="Q99" s="173">
        <v>0</v>
      </c>
      <c r="R99" s="173">
        <f t="shared" si="1"/>
        <v>0</v>
      </c>
      <c r="S99" s="173">
        <v>0</v>
      </c>
      <c r="T99" s="174">
        <f t="shared" si="2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75" t="s">
        <v>126</v>
      </c>
      <c r="AT99" s="175" t="s">
        <v>121</v>
      </c>
      <c r="AU99" s="175" t="s">
        <v>75</v>
      </c>
      <c r="AY99" s="14" t="s">
        <v>118</v>
      </c>
      <c r="BE99" s="176">
        <f t="shared" si="3"/>
        <v>0</v>
      </c>
      <c r="BF99" s="176">
        <f t="shared" si="4"/>
        <v>0</v>
      </c>
      <c r="BG99" s="176">
        <f t="shared" si="5"/>
        <v>0</v>
      </c>
      <c r="BH99" s="176">
        <f t="shared" si="6"/>
        <v>0</v>
      </c>
      <c r="BI99" s="176">
        <f t="shared" si="7"/>
        <v>0</v>
      </c>
      <c r="BJ99" s="14" t="s">
        <v>73</v>
      </c>
      <c r="BK99" s="176">
        <f t="shared" si="8"/>
        <v>0</v>
      </c>
      <c r="BL99" s="14" t="s">
        <v>126</v>
      </c>
      <c r="BM99" s="175" t="s">
        <v>140</v>
      </c>
    </row>
    <row r="100" spans="1:65" s="1" customFormat="1" ht="48">
      <c r="A100" s="28"/>
      <c r="B100" s="29"/>
      <c r="C100" s="165" t="s">
        <v>141</v>
      </c>
      <c r="D100" s="165" t="s">
        <v>121</v>
      </c>
      <c r="E100" s="166" t="s">
        <v>142</v>
      </c>
      <c r="F100" s="167" t="s">
        <v>143</v>
      </c>
      <c r="G100" s="168" t="s">
        <v>144</v>
      </c>
      <c r="H100" s="169">
        <v>8</v>
      </c>
      <c r="I100" s="170"/>
      <c r="J100" s="170"/>
      <c r="K100" s="167" t="s">
        <v>135</v>
      </c>
      <c r="L100" s="33"/>
      <c r="M100" s="171" t="s">
        <v>17</v>
      </c>
      <c r="N100" s="172" t="s">
        <v>36</v>
      </c>
      <c r="O100" s="173">
        <v>0.703</v>
      </c>
      <c r="P100" s="173">
        <f t="shared" si="0"/>
        <v>5.624</v>
      </c>
      <c r="Q100" s="173">
        <v>0.00868</v>
      </c>
      <c r="R100" s="173">
        <f t="shared" si="1"/>
        <v>0.06944</v>
      </c>
      <c r="S100" s="173">
        <v>0</v>
      </c>
      <c r="T100" s="174">
        <f t="shared" si="2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75" t="s">
        <v>126</v>
      </c>
      <c r="AT100" s="175" t="s">
        <v>121</v>
      </c>
      <c r="AU100" s="175" t="s">
        <v>75</v>
      </c>
      <c r="AY100" s="14" t="s">
        <v>118</v>
      </c>
      <c r="BE100" s="176">
        <f t="shared" si="3"/>
        <v>0</v>
      </c>
      <c r="BF100" s="176">
        <f t="shared" si="4"/>
        <v>0</v>
      </c>
      <c r="BG100" s="176">
        <f t="shared" si="5"/>
        <v>0</v>
      </c>
      <c r="BH100" s="176">
        <f t="shared" si="6"/>
        <v>0</v>
      </c>
      <c r="BI100" s="176">
        <f t="shared" si="7"/>
        <v>0</v>
      </c>
      <c r="BJ100" s="14" t="s">
        <v>73</v>
      </c>
      <c r="BK100" s="176">
        <f t="shared" si="8"/>
        <v>0</v>
      </c>
      <c r="BL100" s="14" t="s">
        <v>126</v>
      </c>
      <c r="BM100" s="175" t="s">
        <v>145</v>
      </c>
    </row>
    <row r="101" spans="1:65" s="1" customFormat="1" ht="48">
      <c r="A101" s="28"/>
      <c r="B101" s="29"/>
      <c r="C101" s="165" t="s">
        <v>126</v>
      </c>
      <c r="D101" s="165" t="s">
        <v>121</v>
      </c>
      <c r="E101" s="166" t="s">
        <v>146</v>
      </c>
      <c r="F101" s="167" t="s">
        <v>147</v>
      </c>
      <c r="G101" s="168" t="s">
        <v>144</v>
      </c>
      <c r="H101" s="169">
        <v>6</v>
      </c>
      <c r="I101" s="170"/>
      <c r="J101" s="170"/>
      <c r="K101" s="167" t="s">
        <v>135</v>
      </c>
      <c r="L101" s="33"/>
      <c r="M101" s="171" t="s">
        <v>17</v>
      </c>
      <c r="N101" s="172" t="s">
        <v>36</v>
      </c>
      <c r="O101" s="173">
        <v>0.547</v>
      </c>
      <c r="P101" s="173">
        <f t="shared" si="0"/>
        <v>3.282</v>
      </c>
      <c r="Q101" s="173">
        <v>0.0369</v>
      </c>
      <c r="R101" s="173">
        <f t="shared" si="1"/>
        <v>0.2214</v>
      </c>
      <c r="S101" s="173">
        <v>0</v>
      </c>
      <c r="T101" s="174">
        <f t="shared" si="2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75" t="s">
        <v>126</v>
      </c>
      <c r="AT101" s="175" t="s">
        <v>121</v>
      </c>
      <c r="AU101" s="175" t="s">
        <v>75</v>
      </c>
      <c r="AY101" s="14" t="s">
        <v>118</v>
      </c>
      <c r="BE101" s="176">
        <f t="shared" si="3"/>
        <v>0</v>
      </c>
      <c r="BF101" s="176">
        <f t="shared" si="4"/>
        <v>0</v>
      </c>
      <c r="BG101" s="176">
        <f t="shared" si="5"/>
        <v>0</v>
      </c>
      <c r="BH101" s="176">
        <f t="shared" si="6"/>
        <v>0</v>
      </c>
      <c r="BI101" s="176">
        <f t="shared" si="7"/>
        <v>0</v>
      </c>
      <c r="BJ101" s="14" t="s">
        <v>73</v>
      </c>
      <c r="BK101" s="176">
        <f t="shared" si="8"/>
        <v>0</v>
      </c>
      <c r="BL101" s="14" t="s">
        <v>126</v>
      </c>
      <c r="BM101" s="175" t="s">
        <v>148</v>
      </c>
    </row>
    <row r="102" spans="1:65" s="1" customFormat="1" ht="33" customHeight="1">
      <c r="A102" s="28"/>
      <c r="B102" s="29"/>
      <c r="C102" s="165" t="s">
        <v>149</v>
      </c>
      <c r="D102" s="165" t="s">
        <v>121</v>
      </c>
      <c r="E102" s="166" t="s">
        <v>150</v>
      </c>
      <c r="F102" s="167" t="s">
        <v>151</v>
      </c>
      <c r="G102" s="168" t="s">
        <v>152</v>
      </c>
      <c r="H102" s="169">
        <v>681.2</v>
      </c>
      <c r="I102" s="170"/>
      <c r="J102" s="170"/>
      <c r="K102" s="167" t="s">
        <v>135</v>
      </c>
      <c r="L102" s="33"/>
      <c r="M102" s="171" t="s">
        <v>17</v>
      </c>
      <c r="N102" s="172" t="s">
        <v>36</v>
      </c>
      <c r="O102" s="173">
        <v>0.336</v>
      </c>
      <c r="P102" s="173">
        <f t="shared" si="0"/>
        <v>228.88320000000002</v>
      </c>
      <c r="Q102" s="173">
        <v>0</v>
      </c>
      <c r="R102" s="173">
        <f t="shared" si="1"/>
        <v>0</v>
      </c>
      <c r="S102" s="173">
        <v>0</v>
      </c>
      <c r="T102" s="174">
        <f t="shared" si="2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75" t="s">
        <v>126</v>
      </c>
      <c r="AT102" s="175" t="s">
        <v>121</v>
      </c>
      <c r="AU102" s="175" t="s">
        <v>75</v>
      </c>
      <c r="AY102" s="14" t="s">
        <v>118</v>
      </c>
      <c r="BE102" s="176">
        <f t="shared" si="3"/>
        <v>0</v>
      </c>
      <c r="BF102" s="176">
        <f t="shared" si="4"/>
        <v>0</v>
      </c>
      <c r="BG102" s="176">
        <f t="shared" si="5"/>
        <v>0</v>
      </c>
      <c r="BH102" s="176">
        <f t="shared" si="6"/>
        <v>0</v>
      </c>
      <c r="BI102" s="176">
        <f t="shared" si="7"/>
        <v>0</v>
      </c>
      <c r="BJ102" s="14" t="s">
        <v>73</v>
      </c>
      <c r="BK102" s="176">
        <f t="shared" si="8"/>
        <v>0</v>
      </c>
      <c r="BL102" s="14" t="s">
        <v>126</v>
      </c>
      <c r="BM102" s="175" t="s">
        <v>153</v>
      </c>
    </row>
    <row r="103" spans="1:65" s="1" customFormat="1" ht="24">
      <c r="A103" s="28"/>
      <c r="B103" s="29"/>
      <c r="C103" s="165" t="s">
        <v>154</v>
      </c>
      <c r="D103" s="165" t="s">
        <v>121</v>
      </c>
      <c r="E103" s="166" t="s">
        <v>155</v>
      </c>
      <c r="F103" s="167" t="s">
        <v>156</v>
      </c>
      <c r="G103" s="168" t="s">
        <v>124</v>
      </c>
      <c r="H103" s="169">
        <v>1307.6</v>
      </c>
      <c r="I103" s="170"/>
      <c r="J103" s="170"/>
      <c r="K103" s="167" t="s">
        <v>135</v>
      </c>
      <c r="L103" s="33"/>
      <c r="M103" s="171" t="s">
        <v>17</v>
      </c>
      <c r="N103" s="172" t="s">
        <v>36</v>
      </c>
      <c r="O103" s="173">
        <v>0.088</v>
      </c>
      <c r="P103" s="173">
        <f t="shared" si="0"/>
        <v>115.06879999999998</v>
      </c>
      <c r="Q103" s="173">
        <v>0.00058</v>
      </c>
      <c r="R103" s="173">
        <f t="shared" si="1"/>
        <v>0.758408</v>
      </c>
      <c r="S103" s="173">
        <v>0</v>
      </c>
      <c r="T103" s="174">
        <f t="shared" si="2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75" t="s">
        <v>126</v>
      </c>
      <c r="AT103" s="175" t="s">
        <v>121</v>
      </c>
      <c r="AU103" s="175" t="s">
        <v>75</v>
      </c>
      <c r="AY103" s="14" t="s">
        <v>118</v>
      </c>
      <c r="BE103" s="176">
        <f t="shared" si="3"/>
        <v>0</v>
      </c>
      <c r="BF103" s="176">
        <f t="shared" si="4"/>
        <v>0</v>
      </c>
      <c r="BG103" s="176">
        <f t="shared" si="5"/>
        <v>0</v>
      </c>
      <c r="BH103" s="176">
        <f t="shared" si="6"/>
        <v>0</v>
      </c>
      <c r="BI103" s="176">
        <f t="shared" si="7"/>
        <v>0</v>
      </c>
      <c r="BJ103" s="14" t="s">
        <v>73</v>
      </c>
      <c r="BK103" s="176">
        <f t="shared" si="8"/>
        <v>0</v>
      </c>
      <c r="BL103" s="14" t="s">
        <v>126</v>
      </c>
      <c r="BM103" s="175" t="s">
        <v>157</v>
      </c>
    </row>
    <row r="104" spans="1:65" s="1" customFormat="1" ht="24">
      <c r="A104" s="28"/>
      <c r="B104" s="29"/>
      <c r="C104" s="165" t="s">
        <v>158</v>
      </c>
      <c r="D104" s="165" t="s">
        <v>121</v>
      </c>
      <c r="E104" s="166" t="s">
        <v>159</v>
      </c>
      <c r="F104" s="167" t="s">
        <v>160</v>
      </c>
      <c r="G104" s="168" t="s">
        <v>124</v>
      </c>
      <c r="H104" s="169">
        <v>1307.6</v>
      </c>
      <c r="I104" s="170"/>
      <c r="J104" s="170"/>
      <c r="K104" s="167" t="s">
        <v>135</v>
      </c>
      <c r="L104" s="33"/>
      <c r="M104" s="171" t="s">
        <v>17</v>
      </c>
      <c r="N104" s="172" t="s">
        <v>36</v>
      </c>
      <c r="O104" s="173">
        <v>0.085</v>
      </c>
      <c r="P104" s="173">
        <f t="shared" si="0"/>
        <v>111.146</v>
      </c>
      <c r="Q104" s="173">
        <v>0</v>
      </c>
      <c r="R104" s="173">
        <f t="shared" si="1"/>
        <v>0</v>
      </c>
      <c r="S104" s="173">
        <v>0</v>
      </c>
      <c r="T104" s="174">
        <f t="shared" si="2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75" t="s">
        <v>126</v>
      </c>
      <c r="AT104" s="175" t="s">
        <v>121</v>
      </c>
      <c r="AU104" s="175" t="s">
        <v>75</v>
      </c>
      <c r="AY104" s="14" t="s">
        <v>118</v>
      </c>
      <c r="BE104" s="176">
        <f t="shared" si="3"/>
        <v>0</v>
      </c>
      <c r="BF104" s="176">
        <f t="shared" si="4"/>
        <v>0</v>
      </c>
      <c r="BG104" s="176">
        <f t="shared" si="5"/>
        <v>0</v>
      </c>
      <c r="BH104" s="176">
        <f t="shared" si="6"/>
        <v>0</v>
      </c>
      <c r="BI104" s="176">
        <f t="shared" si="7"/>
        <v>0</v>
      </c>
      <c r="BJ104" s="14" t="s">
        <v>73</v>
      </c>
      <c r="BK104" s="176">
        <f t="shared" si="8"/>
        <v>0</v>
      </c>
      <c r="BL104" s="14" t="s">
        <v>126</v>
      </c>
      <c r="BM104" s="175" t="s">
        <v>161</v>
      </c>
    </row>
    <row r="105" spans="1:65" s="1" customFormat="1" ht="16.5" customHeight="1">
      <c r="A105" s="28"/>
      <c r="B105" s="29"/>
      <c r="C105" s="165" t="s">
        <v>162</v>
      </c>
      <c r="D105" s="165" t="s">
        <v>121</v>
      </c>
      <c r="E105" s="166" t="s">
        <v>163</v>
      </c>
      <c r="F105" s="167" t="s">
        <v>164</v>
      </c>
      <c r="G105" s="168" t="s">
        <v>152</v>
      </c>
      <c r="H105" s="169">
        <v>374.66</v>
      </c>
      <c r="I105" s="170"/>
      <c r="J105" s="170"/>
      <c r="K105" s="167" t="s">
        <v>17</v>
      </c>
      <c r="L105" s="33"/>
      <c r="M105" s="171" t="s">
        <v>17</v>
      </c>
      <c r="N105" s="172" t="s">
        <v>36</v>
      </c>
      <c r="O105" s="173">
        <v>0.345</v>
      </c>
      <c r="P105" s="173">
        <f t="shared" si="0"/>
        <v>129.2577</v>
      </c>
      <c r="Q105" s="173">
        <v>0</v>
      </c>
      <c r="R105" s="173">
        <f t="shared" si="1"/>
        <v>0</v>
      </c>
      <c r="S105" s="173">
        <v>0</v>
      </c>
      <c r="T105" s="174">
        <f t="shared" si="2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75" t="s">
        <v>126</v>
      </c>
      <c r="AT105" s="175" t="s">
        <v>121</v>
      </c>
      <c r="AU105" s="175" t="s">
        <v>75</v>
      </c>
      <c r="AY105" s="14" t="s">
        <v>118</v>
      </c>
      <c r="BE105" s="176">
        <f t="shared" si="3"/>
        <v>0</v>
      </c>
      <c r="BF105" s="176">
        <f t="shared" si="4"/>
        <v>0</v>
      </c>
      <c r="BG105" s="176">
        <f t="shared" si="5"/>
        <v>0</v>
      </c>
      <c r="BH105" s="176">
        <f t="shared" si="6"/>
        <v>0</v>
      </c>
      <c r="BI105" s="176">
        <f t="shared" si="7"/>
        <v>0</v>
      </c>
      <c r="BJ105" s="14" t="s">
        <v>73</v>
      </c>
      <c r="BK105" s="176">
        <f t="shared" si="8"/>
        <v>0</v>
      </c>
      <c r="BL105" s="14" t="s">
        <v>126</v>
      </c>
      <c r="BM105" s="175" t="s">
        <v>165</v>
      </c>
    </row>
    <row r="106" spans="1:65" s="1" customFormat="1" ht="36">
      <c r="A106" s="28"/>
      <c r="B106" s="29"/>
      <c r="C106" s="165" t="s">
        <v>166</v>
      </c>
      <c r="D106" s="165" t="s">
        <v>121</v>
      </c>
      <c r="E106" s="166" t="s">
        <v>167</v>
      </c>
      <c r="F106" s="167" t="s">
        <v>168</v>
      </c>
      <c r="G106" s="168" t="s">
        <v>152</v>
      </c>
      <c r="H106" s="169">
        <v>805.86</v>
      </c>
      <c r="I106" s="170"/>
      <c r="J106" s="170"/>
      <c r="K106" s="167" t="s">
        <v>135</v>
      </c>
      <c r="L106" s="33"/>
      <c r="M106" s="171" t="s">
        <v>17</v>
      </c>
      <c r="N106" s="172" t="s">
        <v>36</v>
      </c>
      <c r="O106" s="173">
        <v>0.054</v>
      </c>
      <c r="P106" s="173">
        <f t="shared" si="0"/>
        <v>43.51644</v>
      </c>
      <c r="Q106" s="173">
        <v>0</v>
      </c>
      <c r="R106" s="173">
        <f t="shared" si="1"/>
        <v>0</v>
      </c>
      <c r="S106" s="173">
        <v>0</v>
      </c>
      <c r="T106" s="174">
        <f t="shared" si="2"/>
        <v>0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R106" s="175" t="s">
        <v>126</v>
      </c>
      <c r="AT106" s="175" t="s">
        <v>121</v>
      </c>
      <c r="AU106" s="175" t="s">
        <v>75</v>
      </c>
      <c r="AY106" s="14" t="s">
        <v>118</v>
      </c>
      <c r="BE106" s="176">
        <f t="shared" si="3"/>
        <v>0</v>
      </c>
      <c r="BF106" s="176">
        <f t="shared" si="4"/>
        <v>0</v>
      </c>
      <c r="BG106" s="176">
        <f t="shared" si="5"/>
        <v>0</v>
      </c>
      <c r="BH106" s="176">
        <f t="shared" si="6"/>
        <v>0</v>
      </c>
      <c r="BI106" s="176">
        <f t="shared" si="7"/>
        <v>0</v>
      </c>
      <c r="BJ106" s="14" t="s">
        <v>73</v>
      </c>
      <c r="BK106" s="176">
        <f t="shared" si="8"/>
        <v>0</v>
      </c>
      <c r="BL106" s="14" t="s">
        <v>126</v>
      </c>
      <c r="BM106" s="175" t="s">
        <v>169</v>
      </c>
    </row>
    <row r="107" spans="1:65" s="1" customFormat="1" ht="36">
      <c r="A107" s="28"/>
      <c r="B107" s="29"/>
      <c r="C107" s="165" t="s">
        <v>170</v>
      </c>
      <c r="D107" s="165" t="s">
        <v>121</v>
      </c>
      <c r="E107" s="166" t="s">
        <v>171</v>
      </c>
      <c r="F107" s="167" t="s">
        <v>172</v>
      </c>
      <c r="G107" s="168" t="s">
        <v>152</v>
      </c>
      <c r="H107" s="169">
        <v>278.27</v>
      </c>
      <c r="I107" s="170"/>
      <c r="J107" s="170"/>
      <c r="K107" s="167" t="s">
        <v>135</v>
      </c>
      <c r="L107" s="33"/>
      <c r="M107" s="171" t="s">
        <v>17</v>
      </c>
      <c r="N107" s="172" t="s">
        <v>36</v>
      </c>
      <c r="O107" s="173">
        <v>0.087</v>
      </c>
      <c r="P107" s="173">
        <f t="shared" si="0"/>
        <v>24.209489999999995</v>
      </c>
      <c r="Q107" s="173">
        <v>0</v>
      </c>
      <c r="R107" s="173">
        <f t="shared" si="1"/>
        <v>0</v>
      </c>
      <c r="S107" s="173">
        <v>0</v>
      </c>
      <c r="T107" s="174">
        <f t="shared" si="2"/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R107" s="175" t="s">
        <v>126</v>
      </c>
      <c r="AT107" s="175" t="s">
        <v>121</v>
      </c>
      <c r="AU107" s="175" t="s">
        <v>75</v>
      </c>
      <c r="AY107" s="14" t="s">
        <v>118</v>
      </c>
      <c r="BE107" s="176">
        <f t="shared" si="3"/>
        <v>0</v>
      </c>
      <c r="BF107" s="176">
        <f t="shared" si="4"/>
        <v>0</v>
      </c>
      <c r="BG107" s="176">
        <f t="shared" si="5"/>
        <v>0</v>
      </c>
      <c r="BH107" s="176">
        <f t="shared" si="6"/>
        <v>0</v>
      </c>
      <c r="BI107" s="176">
        <f t="shared" si="7"/>
        <v>0</v>
      </c>
      <c r="BJ107" s="14" t="s">
        <v>73</v>
      </c>
      <c r="BK107" s="176">
        <f t="shared" si="8"/>
        <v>0</v>
      </c>
      <c r="BL107" s="14" t="s">
        <v>126</v>
      </c>
      <c r="BM107" s="175" t="s">
        <v>173</v>
      </c>
    </row>
    <row r="108" spans="1:65" s="1" customFormat="1" ht="36">
      <c r="A108" s="28"/>
      <c r="B108" s="29"/>
      <c r="C108" s="165" t="s">
        <v>174</v>
      </c>
      <c r="D108" s="165" t="s">
        <v>121</v>
      </c>
      <c r="E108" s="166" t="s">
        <v>175</v>
      </c>
      <c r="F108" s="167" t="s">
        <v>176</v>
      </c>
      <c r="G108" s="168" t="s">
        <v>152</v>
      </c>
      <c r="H108" s="169">
        <v>2226.16</v>
      </c>
      <c r="I108" s="170"/>
      <c r="J108" s="170"/>
      <c r="K108" s="167" t="s">
        <v>135</v>
      </c>
      <c r="L108" s="33"/>
      <c r="M108" s="171" t="s">
        <v>17</v>
      </c>
      <c r="N108" s="172" t="s">
        <v>36</v>
      </c>
      <c r="O108" s="173">
        <v>0.005</v>
      </c>
      <c r="P108" s="173">
        <f t="shared" si="0"/>
        <v>11.130799999999999</v>
      </c>
      <c r="Q108" s="173">
        <v>0</v>
      </c>
      <c r="R108" s="173">
        <f t="shared" si="1"/>
        <v>0</v>
      </c>
      <c r="S108" s="173">
        <v>0</v>
      </c>
      <c r="T108" s="174">
        <f t="shared" si="2"/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75" t="s">
        <v>126</v>
      </c>
      <c r="AT108" s="175" t="s">
        <v>121</v>
      </c>
      <c r="AU108" s="175" t="s">
        <v>75</v>
      </c>
      <c r="AY108" s="14" t="s">
        <v>118</v>
      </c>
      <c r="BE108" s="176">
        <f t="shared" si="3"/>
        <v>0</v>
      </c>
      <c r="BF108" s="176">
        <f t="shared" si="4"/>
        <v>0</v>
      </c>
      <c r="BG108" s="176">
        <f t="shared" si="5"/>
        <v>0</v>
      </c>
      <c r="BH108" s="176">
        <f t="shared" si="6"/>
        <v>0</v>
      </c>
      <c r="BI108" s="176">
        <f t="shared" si="7"/>
        <v>0</v>
      </c>
      <c r="BJ108" s="14" t="s">
        <v>73</v>
      </c>
      <c r="BK108" s="176">
        <f t="shared" si="8"/>
        <v>0</v>
      </c>
      <c r="BL108" s="14" t="s">
        <v>126</v>
      </c>
      <c r="BM108" s="175" t="s">
        <v>177</v>
      </c>
    </row>
    <row r="109" spans="1:65" s="1" customFormat="1" ht="24">
      <c r="A109" s="28"/>
      <c r="B109" s="29"/>
      <c r="C109" s="165" t="s">
        <v>178</v>
      </c>
      <c r="D109" s="165" t="s">
        <v>121</v>
      </c>
      <c r="E109" s="166" t="s">
        <v>179</v>
      </c>
      <c r="F109" s="167" t="s">
        <v>180</v>
      </c>
      <c r="G109" s="168" t="s">
        <v>152</v>
      </c>
      <c r="H109" s="169">
        <v>402.93</v>
      </c>
      <c r="I109" s="170"/>
      <c r="J109" s="170"/>
      <c r="K109" s="167" t="s">
        <v>135</v>
      </c>
      <c r="L109" s="33"/>
      <c r="M109" s="171" t="s">
        <v>17</v>
      </c>
      <c r="N109" s="172" t="s">
        <v>36</v>
      </c>
      <c r="O109" s="173">
        <v>0.072</v>
      </c>
      <c r="P109" s="173">
        <f t="shared" si="0"/>
        <v>29.010959999999997</v>
      </c>
      <c r="Q109" s="173">
        <v>0</v>
      </c>
      <c r="R109" s="173">
        <f t="shared" si="1"/>
        <v>0</v>
      </c>
      <c r="S109" s="173">
        <v>0</v>
      </c>
      <c r="T109" s="174">
        <f t="shared" si="2"/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75" t="s">
        <v>126</v>
      </c>
      <c r="AT109" s="175" t="s">
        <v>121</v>
      </c>
      <c r="AU109" s="175" t="s">
        <v>75</v>
      </c>
      <c r="AY109" s="14" t="s">
        <v>118</v>
      </c>
      <c r="BE109" s="176">
        <f t="shared" si="3"/>
        <v>0</v>
      </c>
      <c r="BF109" s="176">
        <f t="shared" si="4"/>
        <v>0</v>
      </c>
      <c r="BG109" s="176">
        <f t="shared" si="5"/>
        <v>0</v>
      </c>
      <c r="BH109" s="176">
        <f t="shared" si="6"/>
        <v>0</v>
      </c>
      <c r="BI109" s="176">
        <f t="shared" si="7"/>
        <v>0</v>
      </c>
      <c r="BJ109" s="14" t="s">
        <v>73</v>
      </c>
      <c r="BK109" s="176">
        <f t="shared" si="8"/>
        <v>0</v>
      </c>
      <c r="BL109" s="14" t="s">
        <v>126</v>
      </c>
      <c r="BM109" s="175" t="s">
        <v>181</v>
      </c>
    </row>
    <row r="110" spans="1:65" s="1" customFormat="1" ht="24">
      <c r="A110" s="28"/>
      <c r="B110" s="29"/>
      <c r="C110" s="165" t="s">
        <v>182</v>
      </c>
      <c r="D110" s="165" t="s">
        <v>121</v>
      </c>
      <c r="E110" s="166" t="s">
        <v>183</v>
      </c>
      <c r="F110" s="167" t="s">
        <v>184</v>
      </c>
      <c r="G110" s="168" t="s">
        <v>185</v>
      </c>
      <c r="H110" s="169">
        <v>500.886</v>
      </c>
      <c r="I110" s="170"/>
      <c r="J110" s="170"/>
      <c r="K110" s="167" t="s">
        <v>135</v>
      </c>
      <c r="L110" s="33"/>
      <c r="M110" s="171" t="s">
        <v>17</v>
      </c>
      <c r="N110" s="172" t="s">
        <v>36</v>
      </c>
      <c r="O110" s="173">
        <v>0</v>
      </c>
      <c r="P110" s="173">
        <f t="shared" si="0"/>
        <v>0</v>
      </c>
      <c r="Q110" s="173">
        <v>0</v>
      </c>
      <c r="R110" s="173">
        <f t="shared" si="1"/>
        <v>0</v>
      </c>
      <c r="S110" s="173">
        <v>0</v>
      </c>
      <c r="T110" s="174">
        <f t="shared" si="2"/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R110" s="175" t="s">
        <v>126</v>
      </c>
      <c r="AT110" s="175" t="s">
        <v>121</v>
      </c>
      <c r="AU110" s="175" t="s">
        <v>75</v>
      </c>
      <c r="AY110" s="14" t="s">
        <v>118</v>
      </c>
      <c r="BE110" s="176">
        <f t="shared" si="3"/>
        <v>0</v>
      </c>
      <c r="BF110" s="176">
        <f t="shared" si="4"/>
        <v>0</v>
      </c>
      <c r="BG110" s="176">
        <f t="shared" si="5"/>
        <v>0</v>
      </c>
      <c r="BH110" s="176">
        <f t="shared" si="6"/>
        <v>0</v>
      </c>
      <c r="BI110" s="176">
        <f t="shared" si="7"/>
        <v>0</v>
      </c>
      <c r="BJ110" s="14" t="s">
        <v>73</v>
      </c>
      <c r="BK110" s="176">
        <f t="shared" si="8"/>
        <v>0</v>
      </c>
      <c r="BL110" s="14" t="s">
        <v>126</v>
      </c>
      <c r="BM110" s="175" t="s">
        <v>186</v>
      </c>
    </row>
    <row r="111" spans="1:65" s="1" customFormat="1" ht="24">
      <c r="A111" s="28"/>
      <c r="B111" s="29"/>
      <c r="C111" s="165" t="s">
        <v>187</v>
      </c>
      <c r="D111" s="165" t="s">
        <v>121</v>
      </c>
      <c r="E111" s="166" t="s">
        <v>188</v>
      </c>
      <c r="F111" s="167" t="s">
        <v>189</v>
      </c>
      <c r="G111" s="168" t="s">
        <v>152</v>
      </c>
      <c r="H111" s="169">
        <v>462.55</v>
      </c>
      <c r="I111" s="170"/>
      <c r="J111" s="170"/>
      <c r="K111" s="167" t="s">
        <v>135</v>
      </c>
      <c r="L111" s="33"/>
      <c r="M111" s="171" t="s">
        <v>17</v>
      </c>
      <c r="N111" s="172" t="s">
        <v>36</v>
      </c>
      <c r="O111" s="173">
        <v>0.328</v>
      </c>
      <c r="P111" s="173">
        <f t="shared" si="0"/>
        <v>151.71640000000002</v>
      </c>
      <c r="Q111" s="173">
        <v>0</v>
      </c>
      <c r="R111" s="173">
        <f t="shared" si="1"/>
        <v>0</v>
      </c>
      <c r="S111" s="173">
        <v>0</v>
      </c>
      <c r="T111" s="174">
        <f t="shared" si="2"/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75" t="s">
        <v>126</v>
      </c>
      <c r="AT111" s="175" t="s">
        <v>121</v>
      </c>
      <c r="AU111" s="175" t="s">
        <v>75</v>
      </c>
      <c r="AY111" s="14" t="s">
        <v>118</v>
      </c>
      <c r="BE111" s="176">
        <f t="shared" si="3"/>
        <v>0</v>
      </c>
      <c r="BF111" s="176">
        <f t="shared" si="4"/>
        <v>0</v>
      </c>
      <c r="BG111" s="176">
        <f t="shared" si="5"/>
        <v>0</v>
      </c>
      <c r="BH111" s="176">
        <f t="shared" si="6"/>
        <v>0</v>
      </c>
      <c r="BI111" s="176">
        <f t="shared" si="7"/>
        <v>0</v>
      </c>
      <c r="BJ111" s="14" t="s">
        <v>73</v>
      </c>
      <c r="BK111" s="176">
        <f t="shared" si="8"/>
        <v>0</v>
      </c>
      <c r="BL111" s="14" t="s">
        <v>126</v>
      </c>
      <c r="BM111" s="175" t="s">
        <v>190</v>
      </c>
    </row>
    <row r="112" spans="1:65" s="1" customFormat="1" ht="16.5" customHeight="1">
      <c r="A112" s="28"/>
      <c r="B112" s="29"/>
      <c r="C112" s="177" t="s">
        <v>8</v>
      </c>
      <c r="D112" s="177" t="s">
        <v>191</v>
      </c>
      <c r="E112" s="178" t="s">
        <v>192</v>
      </c>
      <c r="F112" s="179" t="s">
        <v>193</v>
      </c>
      <c r="G112" s="180" t="s">
        <v>185</v>
      </c>
      <c r="H112" s="181">
        <v>77.752</v>
      </c>
      <c r="I112" s="182"/>
      <c r="J112" s="182"/>
      <c r="K112" s="179" t="s">
        <v>135</v>
      </c>
      <c r="L112" s="183"/>
      <c r="M112" s="184" t="s">
        <v>17</v>
      </c>
      <c r="N112" s="185" t="s">
        <v>36</v>
      </c>
      <c r="O112" s="173">
        <v>0</v>
      </c>
      <c r="P112" s="173">
        <f t="shared" si="0"/>
        <v>0</v>
      </c>
      <c r="Q112" s="173">
        <v>1</v>
      </c>
      <c r="R112" s="173">
        <f t="shared" si="1"/>
        <v>77.752</v>
      </c>
      <c r="S112" s="173">
        <v>0</v>
      </c>
      <c r="T112" s="174">
        <f t="shared" si="2"/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R112" s="175" t="s">
        <v>162</v>
      </c>
      <c r="AT112" s="175" t="s">
        <v>191</v>
      </c>
      <c r="AU112" s="175" t="s">
        <v>75</v>
      </c>
      <c r="AY112" s="14" t="s">
        <v>118</v>
      </c>
      <c r="BE112" s="176">
        <f t="shared" si="3"/>
        <v>0</v>
      </c>
      <c r="BF112" s="176">
        <f t="shared" si="4"/>
        <v>0</v>
      </c>
      <c r="BG112" s="176">
        <f t="shared" si="5"/>
        <v>0</v>
      </c>
      <c r="BH112" s="176">
        <f t="shared" si="6"/>
        <v>0</v>
      </c>
      <c r="BI112" s="176">
        <f t="shared" si="7"/>
        <v>0</v>
      </c>
      <c r="BJ112" s="14" t="s">
        <v>73</v>
      </c>
      <c r="BK112" s="176">
        <f t="shared" si="8"/>
        <v>0</v>
      </c>
      <c r="BL112" s="14" t="s">
        <v>126</v>
      </c>
      <c r="BM112" s="175" t="s">
        <v>194</v>
      </c>
    </row>
    <row r="113" spans="1:65" s="1" customFormat="1" ht="16.5" customHeight="1">
      <c r="A113" s="28"/>
      <c r="B113" s="29"/>
      <c r="C113" s="177" t="s">
        <v>195</v>
      </c>
      <c r="D113" s="177" t="s">
        <v>191</v>
      </c>
      <c r="E113" s="178" t="s">
        <v>196</v>
      </c>
      <c r="F113" s="179" t="s">
        <v>197</v>
      </c>
      <c r="G113" s="180" t="s">
        <v>185</v>
      </c>
      <c r="H113" s="181">
        <v>35.53</v>
      </c>
      <c r="I113" s="182"/>
      <c r="J113" s="182"/>
      <c r="K113" s="179" t="s">
        <v>135</v>
      </c>
      <c r="L113" s="183"/>
      <c r="M113" s="184" t="s">
        <v>17</v>
      </c>
      <c r="N113" s="185" t="s">
        <v>36</v>
      </c>
      <c r="O113" s="173">
        <v>0</v>
      </c>
      <c r="P113" s="173">
        <f t="shared" si="0"/>
        <v>0</v>
      </c>
      <c r="Q113" s="173">
        <v>1</v>
      </c>
      <c r="R113" s="173">
        <f t="shared" si="1"/>
        <v>35.53</v>
      </c>
      <c r="S113" s="173">
        <v>0</v>
      </c>
      <c r="T113" s="174">
        <f t="shared" si="2"/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R113" s="175" t="s">
        <v>162</v>
      </c>
      <c r="AT113" s="175" t="s">
        <v>191</v>
      </c>
      <c r="AU113" s="175" t="s">
        <v>75</v>
      </c>
      <c r="AY113" s="14" t="s">
        <v>118</v>
      </c>
      <c r="BE113" s="176">
        <f t="shared" si="3"/>
        <v>0</v>
      </c>
      <c r="BF113" s="176">
        <f t="shared" si="4"/>
        <v>0</v>
      </c>
      <c r="BG113" s="176">
        <f t="shared" si="5"/>
        <v>0</v>
      </c>
      <c r="BH113" s="176">
        <f t="shared" si="6"/>
        <v>0</v>
      </c>
      <c r="BI113" s="176">
        <f t="shared" si="7"/>
        <v>0</v>
      </c>
      <c r="BJ113" s="14" t="s">
        <v>73</v>
      </c>
      <c r="BK113" s="176">
        <f t="shared" si="8"/>
        <v>0</v>
      </c>
      <c r="BL113" s="14" t="s">
        <v>126</v>
      </c>
      <c r="BM113" s="175" t="s">
        <v>198</v>
      </c>
    </row>
    <row r="114" spans="1:47" s="1" customFormat="1" ht="19.5">
      <c r="A114" s="28"/>
      <c r="B114" s="29"/>
      <c r="C114" s="30"/>
      <c r="D114" s="186" t="s">
        <v>199</v>
      </c>
      <c r="E114" s="30"/>
      <c r="F114" s="187" t="s">
        <v>200</v>
      </c>
      <c r="G114" s="30"/>
      <c r="H114" s="30"/>
      <c r="I114" s="30"/>
      <c r="J114" s="30"/>
      <c r="K114" s="30"/>
      <c r="L114" s="33"/>
      <c r="M114" s="188"/>
      <c r="N114" s="189"/>
      <c r="O114" s="58"/>
      <c r="P114" s="58"/>
      <c r="Q114" s="58"/>
      <c r="R114" s="58"/>
      <c r="S114" s="58"/>
      <c r="T114" s="59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T114" s="14" t="s">
        <v>199</v>
      </c>
      <c r="AU114" s="14" t="s">
        <v>75</v>
      </c>
    </row>
    <row r="115" spans="1:65" s="1" customFormat="1" ht="36">
      <c r="A115" s="28"/>
      <c r="B115" s="29"/>
      <c r="C115" s="165" t="s">
        <v>201</v>
      </c>
      <c r="D115" s="165" t="s">
        <v>121</v>
      </c>
      <c r="E115" s="166" t="s">
        <v>202</v>
      </c>
      <c r="F115" s="167" t="s">
        <v>203</v>
      </c>
      <c r="G115" s="168" t="s">
        <v>152</v>
      </c>
      <c r="H115" s="169">
        <v>142.123</v>
      </c>
      <c r="I115" s="170"/>
      <c r="J115" s="170"/>
      <c r="K115" s="167" t="s">
        <v>135</v>
      </c>
      <c r="L115" s="33"/>
      <c r="M115" s="171" t="s">
        <v>17</v>
      </c>
      <c r="N115" s="172" t="s">
        <v>36</v>
      </c>
      <c r="O115" s="173">
        <v>0.435</v>
      </c>
      <c r="P115" s="173">
        <f>O115*H115</f>
        <v>61.823505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75" t="s">
        <v>126</v>
      </c>
      <c r="AT115" s="175" t="s">
        <v>121</v>
      </c>
      <c r="AU115" s="175" t="s">
        <v>75</v>
      </c>
      <c r="AY115" s="14" t="s">
        <v>118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4" t="s">
        <v>73</v>
      </c>
      <c r="BK115" s="176">
        <f>ROUND(I115*H115,2)</f>
        <v>0</v>
      </c>
      <c r="BL115" s="14" t="s">
        <v>126</v>
      </c>
      <c r="BM115" s="175" t="s">
        <v>204</v>
      </c>
    </row>
    <row r="116" spans="1:65" s="1" customFormat="1" ht="16.5" customHeight="1">
      <c r="A116" s="28"/>
      <c r="B116" s="29"/>
      <c r="C116" s="177" t="s">
        <v>205</v>
      </c>
      <c r="D116" s="177" t="s">
        <v>191</v>
      </c>
      <c r="E116" s="178" t="s">
        <v>192</v>
      </c>
      <c r="F116" s="179" t="s">
        <v>193</v>
      </c>
      <c r="G116" s="180" t="s">
        <v>185</v>
      </c>
      <c r="H116" s="181">
        <v>270.262</v>
      </c>
      <c r="I116" s="182"/>
      <c r="J116" s="182"/>
      <c r="K116" s="179" t="s">
        <v>135</v>
      </c>
      <c r="L116" s="183"/>
      <c r="M116" s="184" t="s">
        <v>17</v>
      </c>
      <c r="N116" s="185" t="s">
        <v>36</v>
      </c>
      <c r="O116" s="173">
        <v>0</v>
      </c>
      <c r="P116" s="173">
        <f>O116*H116</f>
        <v>0</v>
      </c>
      <c r="Q116" s="173">
        <v>1</v>
      </c>
      <c r="R116" s="173">
        <f>Q116*H116</f>
        <v>270.262</v>
      </c>
      <c r="S116" s="173">
        <v>0</v>
      </c>
      <c r="T116" s="174">
        <f>S116*H116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75" t="s">
        <v>162</v>
      </c>
      <c r="AT116" s="175" t="s">
        <v>191</v>
      </c>
      <c r="AU116" s="175" t="s">
        <v>75</v>
      </c>
      <c r="AY116" s="14" t="s">
        <v>118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4" t="s">
        <v>73</v>
      </c>
      <c r="BK116" s="176">
        <f>ROUND(I116*H116,2)</f>
        <v>0</v>
      </c>
      <c r="BL116" s="14" t="s">
        <v>126</v>
      </c>
      <c r="BM116" s="175" t="s">
        <v>206</v>
      </c>
    </row>
    <row r="117" spans="1:65" s="1" customFormat="1" ht="16.5" customHeight="1">
      <c r="A117" s="28"/>
      <c r="B117" s="29"/>
      <c r="C117" s="165" t="s">
        <v>207</v>
      </c>
      <c r="D117" s="165" t="s">
        <v>121</v>
      </c>
      <c r="E117" s="166" t="s">
        <v>141</v>
      </c>
      <c r="F117" s="167" t="s">
        <v>208</v>
      </c>
      <c r="G117" s="168" t="s">
        <v>209</v>
      </c>
      <c r="H117" s="169">
        <v>71.552</v>
      </c>
      <c r="I117" s="170"/>
      <c r="J117" s="170"/>
      <c r="K117" s="167" t="s">
        <v>17</v>
      </c>
      <c r="L117" s="33"/>
      <c r="M117" s="171" t="s">
        <v>17</v>
      </c>
      <c r="N117" s="172" t="s">
        <v>36</v>
      </c>
      <c r="O117" s="173">
        <v>0</v>
      </c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75" t="s">
        <v>126</v>
      </c>
      <c r="AT117" s="175" t="s">
        <v>121</v>
      </c>
      <c r="AU117" s="175" t="s">
        <v>75</v>
      </c>
      <c r="AY117" s="14" t="s">
        <v>118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4" t="s">
        <v>73</v>
      </c>
      <c r="BK117" s="176">
        <f>ROUND(I117*H117,2)</f>
        <v>0</v>
      </c>
      <c r="BL117" s="14" t="s">
        <v>126</v>
      </c>
      <c r="BM117" s="175" t="s">
        <v>210</v>
      </c>
    </row>
    <row r="118" spans="2:63" s="11" customFormat="1" ht="22.5" customHeight="1">
      <c r="B118" s="150"/>
      <c r="C118" s="151"/>
      <c r="D118" s="152" t="s">
        <v>64</v>
      </c>
      <c r="E118" s="163" t="s">
        <v>75</v>
      </c>
      <c r="F118" s="163" t="s">
        <v>211</v>
      </c>
      <c r="G118" s="151"/>
      <c r="H118" s="151"/>
      <c r="I118" s="151"/>
      <c r="J118" s="164"/>
      <c r="K118" s="151"/>
      <c r="L118" s="155"/>
      <c r="M118" s="156"/>
      <c r="N118" s="157"/>
      <c r="O118" s="157"/>
      <c r="P118" s="158">
        <f>P119</f>
        <v>116.44</v>
      </c>
      <c r="Q118" s="157"/>
      <c r="R118" s="158">
        <f>R119</f>
        <v>58.13196000000001</v>
      </c>
      <c r="S118" s="157"/>
      <c r="T118" s="159">
        <f>T119</f>
        <v>0</v>
      </c>
      <c r="AR118" s="160" t="s">
        <v>73</v>
      </c>
      <c r="AT118" s="161" t="s">
        <v>64</v>
      </c>
      <c r="AU118" s="161" t="s">
        <v>73</v>
      </c>
      <c r="AY118" s="160" t="s">
        <v>118</v>
      </c>
      <c r="BK118" s="162">
        <f>BK119</f>
        <v>0</v>
      </c>
    </row>
    <row r="119" spans="1:65" s="1" customFormat="1" ht="33" customHeight="1">
      <c r="A119" s="28"/>
      <c r="B119" s="29"/>
      <c r="C119" s="165" t="s">
        <v>212</v>
      </c>
      <c r="D119" s="165" t="s">
        <v>121</v>
      </c>
      <c r="E119" s="166" t="s">
        <v>213</v>
      </c>
      <c r="F119" s="167" t="s">
        <v>214</v>
      </c>
      <c r="G119" s="168" t="s">
        <v>144</v>
      </c>
      <c r="H119" s="169">
        <v>284</v>
      </c>
      <c r="I119" s="170"/>
      <c r="J119" s="170"/>
      <c r="K119" s="167" t="s">
        <v>135</v>
      </c>
      <c r="L119" s="33"/>
      <c r="M119" s="171" t="s">
        <v>17</v>
      </c>
      <c r="N119" s="172" t="s">
        <v>36</v>
      </c>
      <c r="O119" s="173">
        <v>0.41</v>
      </c>
      <c r="P119" s="173">
        <f>O119*H119</f>
        <v>116.44</v>
      </c>
      <c r="Q119" s="173">
        <v>0.20469</v>
      </c>
      <c r="R119" s="173">
        <f>Q119*H119</f>
        <v>58.13196000000001</v>
      </c>
      <c r="S119" s="173">
        <v>0</v>
      </c>
      <c r="T119" s="174">
        <f>S119*H119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75" t="s">
        <v>126</v>
      </c>
      <c r="AT119" s="175" t="s">
        <v>121</v>
      </c>
      <c r="AU119" s="175" t="s">
        <v>75</v>
      </c>
      <c r="AY119" s="14" t="s">
        <v>118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4" t="s">
        <v>73</v>
      </c>
      <c r="BK119" s="176">
        <f>ROUND(I119*H119,2)</f>
        <v>0</v>
      </c>
      <c r="BL119" s="14" t="s">
        <v>126</v>
      </c>
      <c r="BM119" s="175" t="s">
        <v>215</v>
      </c>
    </row>
    <row r="120" spans="2:63" s="11" customFormat="1" ht="22.5" customHeight="1">
      <c r="B120" s="150"/>
      <c r="C120" s="151"/>
      <c r="D120" s="152" t="s">
        <v>64</v>
      </c>
      <c r="E120" s="163" t="s">
        <v>126</v>
      </c>
      <c r="F120" s="163" t="s">
        <v>216</v>
      </c>
      <c r="G120" s="151"/>
      <c r="H120" s="151"/>
      <c r="I120" s="151"/>
      <c r="J120" s="164"/>
      <c r="K120" s="151"/>
      <c r="L120" s="155"/>
      <c r="M120" s="156"/>
      <c r="N120" s="157"/>
      <c r="O120" s="157"/>
      <c r="P120" s="158">
        <f>SUM(P121:P123)</f>
        <v>102.644495</v>
      </c>
      <c r="Q120" s="157"/>
      <c r="R120" s="158">
        <f>SUM(R121:R123)</f>
        <v>103.6392423</v>
      </c>
      <c r="S120" s="157"/>
      <c r="T120" s="159">
        <f>SUM(T121:T123)</f>
        <v>0</v>
      </c>
      <c r="AR120" s="160" t="s">
        <v>73</v>
      </c>
      <c r="AT120" s="161" t="s">
        <v>64</v>
      </c>
      <c r="AU120" s="161" t="s">
        <v>73</v>
      </c>
      <c r="AY120" s="160" t="s">
        <v>118</v>
      </c>
      <c r="BK120" s="162">
        <f>SUM(BK121:BK123)</f>
        <v>0</v>
      </c>
    </row>
    <row r="121" spans="1:65" s="1" customFormat="1" ht="21.75" customHeight="1">
      <c r="A121" s="28"/>
      <c r="B121" s="29"/>
      <c r="C121" s="165" t="s">
        <v>7</v>
      </c>
      <c r="D121" s="165" t="s">
        <v>121</v>
      </c>
      <c r="E121" s="166" t="s">
        <v>217</v>
      </c>
      <c r="F121" s="167" t="s">
        <v>218</v>
      </c>
      <c r="G121" s="168" t="s">
        <v>152</v>
      </c>
      <c r="H121" s="169">
        <v>47.85</v>
      </c>
      <c r="I121" s="170"/>
      <c r="J121" s="170"/>
      <c r="K121" s="167" t="s">
        <v>135</v>
      </c>
      <c r="L121" s="33"/>
      <c r="M121" s="171" t="s">
        <v>17</v>
      </c>
      <c r="N121" s="172" t="s">
        <v>36</v>
      </c>
      <c r="O121" s="173">
        <v>1.695</v>
      </c>
      <c r="P121" s="173">
        <f>O121*H121</f>
        <v>81.10575</v>
      </c>
      <c r="Q121" s="173">
        <v>1.89077</v>
      </c>
      <c r="R121" s="173">
        <f>Q121*H121</f>
        <v>90.47334450000001</v>
      </c>
      <c r="S121" s="173">
        <v>0</v>
      </c>
      <c r="T121" s="174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5" t="s">
        <v>126</v>
      </c>
      <c r="AT121" s="175" t="s">
        <v>121</v>
      </c>
      <c r="AU121" s="175" t="s">
        <v>75</v>
      </c>
      <c r="AY121" s="14" t="s">
        <v>118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4" t="s">
        <v>73</v>
      </c>
      <c r="BK121" s="176">
        <f>ROUND(I121*H121,2)</f>
        <v>0</v>
      </c>
      <c r="BL121" s="14" t="s">
        <v>126</v>
      </c>
      <c r="BM121" s="175" t="s">
        <v>219</v>
      </c>
    </row>
    <row r="122" spans="1:65" s="1" customFormat="1" ht="24">
      <c r="A122" s="28"/>
      <c r="B122" s="29"/>
      <c r="C122" s="165" t="s">
        <v>220</v>
      </c>
      <c r="D122" s="165" t="s">
        <v>121</v>
      </c>
      <c r="E122" s="166" t="s">
        <v>221</v>
      </c>
      <c r="F122" s="167" t="s">
        <v>222</v>
      </c>
      <c r="G122" s="168" t="s">
        <v>152</v>
      </c>
      <c r="H122" s="169">
        <v>5.377</v>
      </c>
      <c r="I122" s="170"/>
      <c r="J122" s="170"/>
      <c r="K122" s="167" t="s">
        <v>135</v>
      </c>
      <c r="L122" s="33"/>
      <c r="M122" s="171" t="s">
        <v>17</v>
      </c>
      <c r="N122" s="172" t="s">
        <v>36</v>
      </c>
      <c r="O122" s="173">
        <v>1.465</v>
      </c>
      <c r="P122" s="173">
        <f>O122*H122</f>
        <v>7.877305</v>
      </c>
      <c r="Q122" s="173">
        <v>2.429</v>
      </c>
      <c r="R122" s="173">
        <f>Q122*H122</f>
        <v>13.060732999999999</v>
      </c>
      <c r="S122" s="173">
        <v>0</v>
      </c>
      <c r="T122" s="174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5" t="s">
        <v>126</v>
      </c>
      <c r="AT122" s="175" t="s">
        <v>121</v>
      </c>
      <c r="AU122" s="175" t="s">
        <v>75</v>
      </c>
      <c r="AY122" s="14" t="s">
        <v>118</v>
      </c>
      <c r="BE122" s="176">
        <f>IF(N122="základní",J122,0)</f>
        <v>0</v>
      </c>
      <c r="BF122" s="176">
        <f>IF(N122="snížená",J122,0)</f>
        <v>0</v>
      </c>
      <c r="BG122" s="176">
        <f>IF(N122="zákl. přenesená",J122,0)</f>
        <v>0</v>
      </c>
      <c r="BH122" s="176">
        <f>IF(N122="sníž. přenesená",J122,0)</f>
        <v>0</v>
      </c>
      <c r="BI122" s="176">
        <f>IF(N122="nulová",J122,0)</f>
        <v>0</v>
      </c>
      <c r="BJ122" s="14" t="s">
        <v>73</v>
      </c>
      <c r="BK122" s="176">
        <f>ROUND(I122*H122,2)</f>
        <v>0</v>
      </c>
      <c r="BL122" s="14" t="s">
        <v>126</v>
      </c>
      <c r="BM122" s="175" t="s">
        <v>223</v>
      </c>
    </row>
    <row r="123" spans="1:65" s="1" customFormat="1" ht="24">
      <c r="A123" s="28"/>
      <c r="B123" s="29"/>
      <c r="C123" s="165" t="s">
        <v>224</v>
      </c>
      <c r="D123" s="165" t="s">
        <v>121</v>
      </c>
      <c r="E123" s="166" t="s">
        <v>225</v>
      </c>
      <c r="F123" s="167" t="s">
        <v>226</v>
      </c>
      <c r="G123" s="168" t="s">
        <v>124</v>
      </c>
      <c r="H123" s="169">
        <v>16.64</v>
      </c>
      <c r="I123" s="170"/>
      <c r="J123" s="170"/>
      <c r="K123" s="167" t="s">
        <v>135</v>
      </c>
      <c r="L123" s="33"/>
      <c r="M123" s="171" t="s">
        <v>17</v>
      </c>
      <c r="N123" s="172" t="s">
        <v>36</v>
      </c>
      <c r="O123" s="173">
        <v>0.821</v>
      </c>
      <c r="P123" s="173">
        <f>O123*H123</f>
        <v>13.661439999999999</v>
      </c>
      <c r="Q123" s="173">
        <v>0.00632</v>
      </c>
      <c r="R123" s="173">
        <f>Q123*H123</f>
        <v>0.1051648</v>
      </c>
      <c r="S123" s="173">
        <v>0</v>
      </c>
      <c r="T123" s="174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5" t="s">
        <v>126</v>
      </c>
      <c r="AT123" s="175" t="s">
        <v>121</v>
      </c>
      <c r="AU123" s="175" t="s">
        <v>75</v>
      </c>
      <c r="AY123" s="14" t="s">
        <v>118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4" t="s">
        <v>73</v>
      </c>
      <c r="BK123" s="176">
        <f>ROUND(I123*H123,2)</f>
        <v>0</v>
      </c>
      <c r="BL123" s="14" t="s">
        <v>126</v>
      </c>
      <c r="BM123" s="175" t="s">
        <v>227</v>
      </c>
    </row>
    <row r="124" spans="2:63" s="11" customFormat="1" ht="22.5" customHeight="1">
      <c r="B124" s="150"/>
      <c r="C124" s="151"/>
      <c r="D124" s="152" t="s">
        <v>64</v>
      </c>
      <c r="E124" s="163" t="s">
        <v>149</v>
      </c>
      <c r="F124" s="163" t="s">
        <v>228</v>
      </c>
      <c r="G124" s="151"/>
      <c r="H124" s="151"/>
      <c r="I124" s="151"/>
      <c r="J124" s="164"/>
      <c r="K124" s="151"/>
      <c r="L124" s="155"/>
      <c r="M124" s="156"/>
      <c r="N124" s="157"/>
      <c r="O124" s="157"/>
      <c r="P124" s="158">
        <f>SUM(P125:P133)</f>
        <v>154.184</v>
      </c>
      <c r="Q124" s="157"/>
      <c r="R124" s="158">
        <f>SUM(R125:R133)</f>
        <v>85.29676</v>
      </c>
      <c r="S124" s="157"/>
      <c r="T124" s="159">
        <f>SUM(T125:T133)</f>
        <v>0</v>
      </c>
      <c r="AR124" s="160" t="s">
        <v>73</v>
      </c>
      <c r="AT124" s="161" t="s">
        <v>64</v>
      </c>
      <c r="AU124" s="161" t="s">
        <v>73</v>
      </c>
      <c r="AY124" s="160" t="s">
        <v>118</v>
      </c>
      <c r="BK124" s="162">
        <f>SUM(BK125:BK133)</f>
        <v>0</v>
      </c>
    </row>
    <row r="125" spans="1:65" s="1" customFormat="1" ht="24">
      <c r="A125" s="28"/>
      <c r="B125" s="29"/>
      <c r="C125" s="165" t="s">
        <v>229</v>
      </c>
      <c r="D125" s="165" t="s">
        <v>121</v>
      </c>
      <c r="E125" s="166" t="s">
        <v>230</v>
      </c>
      <c r="F125" s="167" t="s">
        <v>231</v>
      </c>
      <c r="G125" s="168" t="s">
        <v>124</v>
      </c>
      <c r="H125" s="169">
        <v>45</v>
      </c>
      <c r="I125" s="170"/>
      <c r="J125" s="170"/>
      <c r="K125" s="167" t="s">
        <v>135</v>
      </c>
      <c r="L125" s="33"/>
      <c r="M125" s="171" t="s">
        <v>17</v>
      </c>
      <c r="N125" s="172" t="s">
        <v>36</v>
      </c>
      <c r="O125" s="173">
        <v>0.027</v>
      </c>
      <c r="P125" s="173">
        <f aca="true" t="shared" si="9" ref="P125:P133">O125*H125</f>
        <v>1.215</v>
      </c>
      <c r="Q125" s="173">
        <v>0.2916</v>
      </c>
      <c r="R125" s="173">
        <f aca="true" t="shared" si="10" ref="R125:R133">Q125*H125</f>
        <v>13.122000000000002</v>
      </c>
      <c r="S125" s="173">
        <v>0</v>
      </c>
      <c r="T125" s="174">
        <f aca="true" t="shared" si="11" ref="T125:T133"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5" t="s">
        <v>126</v>
      </c>
      <c r="AT125" s="175" t="s">
        <v>121</v>
      </c>
      <c r="AU125" s="175" t="s">
        <v>75</v>
      </c>
      <c r="AY125" s="14" t="s">
        <v>118</v>
      </c>
      <c r="BE125" s="176">
        <f aca="true" t="shared" si="12" ref="BE125:BE133">IF(N125="základní",J125,0)</f>
        <v>0</v>
      </c>
      <c r="BF125" s="176">
        <f aca="true" t="shared" si="13" ref="BF125:BF133">IF(N125="snížená",J125,0)</f>
        <v>0</v>
      </c>
      <c r="BG125" s="176">
        <f aca="true" t="shared" si="14" ref="BG125:BG133">IF(N125="zákl. přenesená",J125,0)</f>
        <v>0</v>
      </c>
      <c r="BH125" s="176">
        <f aca="true" t="shared" si="15" ref="BH125:BH133">IF(N125="sníž. přenesená",J125,0)</f>
        <v>0</v>
      </c>
      <c r="BI125" s="176">
        <f aca="true" t="shared" si="16" ref="BI125:BI133">IF(N125="nulová",J125,0)</f>
        <v>0</v>
      </c>
      <c r="BJ125" s="14" t="s">
        <v>73</v>
      </c>
      <c r="BK125" s="176">
        <f aca="true" t="shared" si="17" ref="BK125:BK133">ROUND(I125*H125,2)</f>
        <v>0</v>
      </c>
      <c r="BL125" s="14" t="s">
        <v>126</v>
      </c>
      <c r="BM125" s="175" t="s">
        <v>232</v>
      </c>
    </row>
    <row r="126" spans="1:65" s="1" customFormat="1" ht="24">
      <c r="A126" s="28"/>
      <c r="B126" s="29"/>
      <c r="C126" s="165" t="s">
        <v>233</v>
      </c>
      <c r="D126" s="165" t="s">
        <v>121</v>
      </c>
      <c r="E126" s="166" t="s">
        <v>234</v>
      </c>
      <c r="F126" s="167" t="s">
        <v>235</v>
      </c>
      <c r="G126" s="168" t="s">
        <v>124</v>
      </c>
      <c r="H126" s="169">
        <v>45</v>
      </c>
      <c r="I126" s="170"/>
      <c r="J126" s="170"/>
      <c r="K126" s="167" t="s">
        <v>135</v>
      </c>
      <c r="L126" s="33"/>
      <c r="M126" s="171" t="s">
        <v>17</v>
      </c>
      <c r="N126" s="172" t="s">
        <v>36</v>
      </c>
      <c r="O126" s="173">
        <v>0.056</v>
      </c>
      <c r="P126" s="173">
        <f t="shared" si="9"/>
        <v>2.52</v>
      </c>
      <c r="Q126" s="173">
        <v>0.15826</v>
      </c>
      <c r="R126" s="173">
        <f t="shared" si="10"/>
        <v>7.121700000000001</v>
      </c>
      <c r="S126" s="173">
        <v>0</v>
      </c>
      <c r="T126" s="174">
        <f t="shared" si="11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5" t="s">
        <v>126</v>
      </c>
      <c r="AT126" s="175" t="s">
        <v>121</v>
      </c>
      <c r="AU126" s="175" t="s">
        <v>75</v>
      </c>
      <c r="AY126" s="14" t="s">
        <v>118</v>
      </c>
      <c r="BE126" s="176">
        <f t="shared" si="12"/>
        <v>0</v>
      </c>
      <c r="BF126" s="176">
        <f t="shared" si="13"/>
        <v>0</v>
      </c>
      <c r="BG126" s="176">
        <f t="shared" si="14"/>
        <v>0</v>
      </c>
      <c r="BH126" s="176">
        <f t="shared" si="15"/>
        <v>0</v>
      </c>
      <c r="BI126" s="176">
        <f t="shared" si="16"/>
        <v>0</v>
      </c>
      <c r="BJ126" s="14" t="s">
        <v>73</v>
      </c>
      <c r="BK126" s="176">
        <f t="shared" si="17"/>
        <v>0</v>
      </c>
      <c r="BL126" s="14" t="s">
        <v>126</v>
      </c>
      <c r="BM126" s="175" t="s">
        <v>236</v>
      </c>
    </row>
    <row r="127" spans="1:65" s="1" customFormat="1" ht="24">
      <c r="A127" s="28"/>
      <c r="B127" s="29"/>
      <c r="C127" s="165" t="s">
        <v>237</v>
      </c>
      <c r="D127" s="165" t="s">
        <v>121</v>
      </c>
      <c r="E127" s="166" t="s">
        <v>238</v>
      </c>
      <c r="F127" s="167" t="s">
        <v>239</v>
      </c>
      <c r="G127" s="168" t="s">
        <v>124</v>
      </c>
      <c r="H127" s="169">
        <v>14</v>
      </c>
      <c r="I127" s="170"/>
      <c r="J127" s="170"/>
      <c r="K127" s="167" t="s">
        <v>135</v>
      </c>
      <c r="L127" s="33"/>
      <c r="M127" s="171" t="s">
        <v>17</v>
      </c>
      <c r="N127" s="172" t="s">
        <v>36</v>
      </c>
      <c r="O127" s="173">
        <v>0.169</v>
      </c>
      <c r="P127" s="173">
        <f t="shared" si="9"/>
        <v>2.366</v>
      </c>
      <c r="Q127" s="173">
        <v>0.278</v>
      </c>
      <c r="R127" s="173">
        <f t="shared" si="10"/>
        <v>3.8920000000000003</v>
      </c>
      <c r="S127" s="173">
        <v>0</v>
      </c>
      <c r="T127" s="174">
        <f t="shared" si="11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5" t="s">
        <v>126</v>
      </c>
      <c r="AT127" s="175" t="s">
        <v>121</v>
      </c>
      <c r="AU127" s="175" t="s">
        <v>75</v>
      </c>
      <c r="AY127" s="14" t="s">
        <v>118</v>
      </c>
      <c r="BE127" s="176">
        <f t="shared" si="12"/>
        <v>0</v>
      </c>
      <c r="BF127" s="176">
        <f t="shared" si="13"/>
        <v>0</v>
      </c>
      <c r="BG127" s="176">
        <f t="shared" si="14"/>
        <v>0</v>
      </c>
      <c r="BH127" s="176">
        <f t="shared" si="15"/>
        <v>0</v>
      </c>
      <c r="BI127" s="176">
        <f t="shared" si="16"/>
        <v>0</v>
      </c>
      <c r="BJ127" s="14" t="s">
        <v>73</v>
      </c>
      <c r="BK127" s="176">
        <f t="shared" si="17"/>
        <v>0</v>
      </c>
      <c r="BL127" s="14" t="s">
        <v>126</v>
      </c>
      <c r="BM127" s="175" t="s">
        <v>240</v>
      </c>
    </row>
    <row r="128" spans="1:65" s="1" customFormat="1" ht="24">
      <c r="A128" s="28"/>
      <c r="B128" s="29"/>
      <c r="C128" s="165" t="s">
        <v>241</v>
      </c>
      <c r="D128" s="165" t="s">
        <v>121</v>
      </c>
      <c r="E128" s="166" t="s">
        <v>242</v>
      </c>
      <c r="F128" s="167" t="s">
        <v>243</v>
      </c>
      <c r="G128" s="168" t="s">
        <v>124</v>
      </c>
      <c r="H128" s="169">
        <v>45</v>
      </c>
      <c r="I128" s="170"/>
      <c r="J128" s="170"/>
      <c r="K128" s="167" t="s">
        <v>135</v>
      </c>
      <c r="L128" s="33"/>
      <c r="M128" s="171" t="s">
        <v>17</v>
      </c>
      <c r="N128" s="172" t="s">
        <v>36</v>
      </c>
      <c r="O128" s="173">
        <v>0.491</v>
      </c>
      <c r="P128" s="173">
        <f t="shared" si="9"/>
        <v>22.095</v>
      </c>
      <c r="Q128" s="173">
        <v>0.20745</v>
      </c>
      <c r="R128" s="173">
        <f t="shared" si="10"/>
        <v>9.33525</v>
      </c>
      <c r="S128" s="173">
        <v>0</v>
      </c>
      <c r="T128" s="174">
        <f t="shared" si="11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5" t="s">
        <v>126</v>
      </c>
      <c r="AT128" s="175" t="s">
        <v>121</v>
      </c>
      <c r="AU128" s="175" t="s">
        <v>75</v>
      </c>
      <c r="AY128" s="14" t="s">
        <v>118</v>
      </c>
      <c r="BE128" s="176">
        <f t="shared" si="12"/>
        <v>0</v>
      </c>
      <c r="BF128" s="176">
        <f t="shared" si="13"/>
        <v>0</v>
      </c>
      <c r="BG128" s="176">
        <f t="shared" si="14"/>
        <v>0</v>
      </c>
      <c r="BH128" s="176">
        <f t="shared" si="15"/>
        <v>0</v>
      </c>
      <c r="BI128" s="176">
        <f t="shared" si="16"/>
        <v>0</v>
      </c>
      <c r="BJ128" s="14" t="s">
        <v>73</v>
      </c>
      <c r="BK128" s="176">
        <f t="shared" si="17"/>
        <v>0</v>
      </c>
      <c r="BL128" s="14" t="s">
        <v>126</v>
      </c>
      <c r="BM128" s="175" t="s">
        <v>244</v>
      </c>
    </row>
    <row r="129" spans="1:65" s="1" customFormat="1" ht="16.5" customHeight="1">
      <c r="A129" s="28"/>
      <c r="B129" s="29"/>
      <c r="C129" s="165" t="s">
        <v>245</v>
      </c>
      <c r="D129" s="165" t="s">
        <v>121</v>
      </c>
      <c r="E129" s="166" t="s">
        <v>246</v>
      </c>
      <c r="F129" s="167" t="s">
        <v>247</v>
      </c>
      <c r="G129" s="168" t="s">
        <v>124</v>
      </c>
      <c r="H129" s="169">
        <v>45</v>
      </c>
      <c r="I129" s="170"/>
      <c r="J129" s="170"/>
      <c r="K129" s="167" t="s">
        <v>135</v>
      </c>
      <c r="L129" s="33"/>
      <c r="M129" s="171" t="s">
        <v>17</v>
      </c>
      <c r="N129" s="172" t="s">
        <v>36</v>
      </c>
      <c r="O129" s="173">
        <v>0.004</v>
      </c>
      <c r="P129" s="173">
        <f t="shared" si="9"/>
        <v>0.18</v>
      </c>
      <c r="Q129" s="173">
        <v>0.00601</v>
      </c>
      <c r="R129" s="173">
        <f t="shared" si="10"/>
        <v>0.27044999999999997</v>
      </c>
      <c r="S129" s="173">
        <v>0</v>
      </c>
      <c r="T129" s="174">
        <f t="shared" si="11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5" t="s">
        <v>126</v>
      </c>
      <c r="AT129" s="175" t="s">
        <v>121</v>
      </c>
      <c r="AU129" s="175" t="s">
        <v>75</v>
      </c>
      <c r="AY129" s="14" t="s">
        <v>118</v>
      </c>
      <c r="BE129" s="176">
        <f t="shared" si="12"/>
        <v>0</v>
      </c>
      <c r="BF129" s="176">
        <f t="shared" si="13"/>
        <v>0</v>
      </c>
      <c r="BG129" s="176">
        <f t="shared" si="14"/>
        <v>0</v>
      </c>
      <c r="BH129" s="176">
        <f t="shared" si="15"/>
        <v>0</v>
      </c>
      <c r="BI129" s="176">
        <f t="shared" si="16"/>
        <v>0</v>
      </c>
      <c r="BJ129" s="14" t="s">
        <v>73</v>
      </c>
      <c r="BK129" s="176">
        <f t="shared" si="17"/>
        <v>0</v>
      </c>
      <c r="BL129" s="14" t="s">
        <v>126</v>
      </c>
      <c r="BM129" s="175" t="s">
        <v>248</v>
      </c>
    </row>
    <row r="130" spans="1:65" s="1" customFormat="1" ht="16.5" customHeight="1">
      <c r="A130" s="28"/>
      <c r="B130" s="29"/>
      <c r="C130" s="165" t="s">
        <v>249</v>
      </c>
      <c r="D130" s="165" t="s">
        <v>121</v>
      </c>
      <c r="E130" s="166" t="s">
        <v>250</v>
      </c>
      <c r="F130" s="167" t="s">
        <v>251</v>
      </c>
      <c r="G130" s="168" t="s">
        <v>124</v>
      </c>
      <c r="H130" s="169">
        <v>45</v>
      </c>
      <c r="I130" s="170"/>
      <c r="J130" s="170"/>
      <c r="K130" s="167" t="s">
        <v>135</v>
      </c>
      <c r="L130" s="33"/>
      <c r="M130" s="171" t="s">
        <v>17</v>
      </c>
      <c r="N130" s="172" t="s">
        <v>36</v>
      </c>
      <c r="O130" s="173">
        <v>0.002</v>
      </c>
      <c r="P130" s="173">
        <f t="shared" si="9"/>
        <v>0.09</v>
      </c>
      <c r="Q130" s="173">
        <v>0.00051</v>
      </c>
      <c r="R130" s="173">
        <f t="shared" si="10"/>
        <v>0.02295</v>
      </c>
      <c r="S130" s="173">
        <v>0</v>
      </c>
      <c r="T130" s="174">
        <f t="shared" si="11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5" t="s">
        <v>126</v>
      </c>
      <c r="AT130" s="175" t="s">
        <v>121</v>
      </c>
      <c r="AU130" s="175" t="s">
        <v>75</v>
      </c>
      <c r="AY130" s="14" t="s">
        <v>118</v>
      </c>
      <c r="BE130" s="176">
        <f t="shared" si="12"/>
        <v>0</v>
      </c>
      <c r="BF130" s="176">
        <f t="shared" si="13"/>
        <v>0</v>
      </c>
      <c r="BG130" s="176">
        <f t="shared" si="14"/>
        <v>0</v>
      </c>
      <c r="BH130" s="176">
        <f t="shared" si="15"/>
        <v>0</v>
      </c>
      <c r="BI130" s="176">
        <f t="shared" si="16"/>
        <v>0</v>
      </c>
      <c r="BJ130" s="14" t="s">
        <v>73</v>
      </c>
      <c r="BK130" s="176">
        <f t="shared" si="17"/>
        <v>0</v>
      </c>
      <c r="BL130" s="14" t="s">
        <v>126</v>
      </c>
      <c r="BM130" s="175" t="s">
        <v>252</v>
      </c>
    </row>
    <row r="131" spans="1:65" s="1" customFormat="1" ht="24">
      <c r="A131" s="28"/>
      <c r="B131" s="29"/>
      <c r="C131" s="165" t="s">
        <v>253</v>
      </c>
      <c r="D131" s="165" t="s">
        <v>121</v>
      </c>
      <c r="E131" s="166" t="s">
        <v>254</v>
      </c>
      <c r="F131" s="167" t="s">
        <v>255</v>
      </c>
      <c r="G131" s="168" t="s">
        <v>124</v>
      </c>
      <c r="H131" s="169">
        <v>45</v>
      </c>
      <c r="I131" s="170"/>
      <c r="J131" s="170"/>
      <c r="K131" s="167" t="s">
        <v>135</v>
      </c>
      <c r="L131" s="33"/>
      <c r="M131" s="171" t="s">
        <v>17</v>
      </c>
      <c r="N131" s="172" t="s">
        <v>36</v>
      </c>
      <c r="O131" s="173">
        <v>0.066</v>
      </c>
      <c r="P131" s="173">
        <f t="shared" si="9"/>
        <v>2.97</v>
      </c>
      <c r="Q131" s="173">
        <v>0.10373</v>
      </c>
      <c r="R131" s="173">
        <f t="shared" si="10"/>
        <v>4.6678500000000005</v>
      </c>
      <c r="S131" s="173">
        <v>0</v>
      </c>
      <c r="T131" s="174">
        <f t="shared" si="11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5" t="s">
        <v>126</v>
      </c>
      <c r="AT131" s="175" t="s">
        <v>121</v>
      </c>
      <c r="AU131" s="175" t="s">
        <v>75</v>
      </c>
      <c r="AY131" s="14" t="s">
        <v>118</v>
      </c>
      <c r="BE131" s="176">
        <f t="shared" si="12"/>
        <v>0</v>
      </c>
      <c r="BF131" s="176">
        <f t="shared" si="13"/>
        <v>0</v>
      </c>
      <c r="BG131" s="176">
        <f t="shared" si="14"/>
        <v>0</v>
      </c>
      <c r="BH131" s="176">
        <f t="shared" si="15"/>
        <v>0</v>
      </c>
      <c r="BI131" s="176">
        <f t="shared" si="16"/>
        <v>0</v>
      </c>
      <c r="BJ131" s="14" t="s">
        <v>73</v>
      </c>
      <c r="BK131" s="176">
        <f t="shared" si="17"/>
        <v>0</v>
      </c>
      <c r="BL131" s="14" t="s">
        <v>126</v>
      </c>
      <c r="BM131" s="175" t="s">
        <v>256</v>
      </c>
    </row>
    <row r="132" spans="1:65" s="1" customFormat="1" ht="33" customHeight="1">
      <c r="A132" s="28"/>
      <c r="B132" s="29"/>
      <c r="C132" s="165" t="s">
        <v>257</v>
      </c>
      <c r="D132" s="165" t="s">
        <v>121</v>
      </c>
      <c r="E132" s="166" t="s">
        <v>258</v>
      </c>
      <c r="F132" s="167" t="s">
        <v>259</v>
      </c>
      <c r="G132" s="168" t="s">
        <v>124</v>
      </c>
      <c r="H132" s="169">
        <v>10</v>
      </c>
      <c r="I132" s="170"/>
      <c r="J132" s="170"/>
      <c r="K132" s="167" t="s">
        <v>135</v>
      </c>
      <c r="L132" s="33"/>
      <c r="M132" s="171" t="s">
        <v>17</v>
      </c>
      <c r="N132" s="172" t="s">
        <v>36</v>
      </c>
      <c r="O132" s="173">
        <v>0.672</v>
      </c>
      <c r="P132" s="173">
        <f t="shared" si="9"/>
        <v>6.720000000000001</v>
      </c>
      <c r="Q132" s="173">
        <v>0.5802</v>
      </c>
      <c r="R132" s="173">
        <f t="shared" si="10"/>
        <v>5.8020000000000005</v>
      </c>
      <c r="S132" s="173">
        <v>0</v>
      </c>
      <c r="T132" s="174">
        <f t="shared" si="11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5" t="s">
        <v>126</v>
      </c>
      <c r="AT132" s="175" t="s">
        <v>121</v>
      </c>
      <c r="AU132" s="175" t="s">
        <v>75</v>
      </c>
      <c r="AY132" s="14" t="s">
        <v>118</v>
      </c>
      <c r="BE132" s="176">
        <f t="shared" si="12"/>
        <v>0</v>
      </c>
      <c r="BF132" s="176">
        <f t="shared" si="13"/>
        <v>0</v>
      </c>
      <c r="BG132" s="176">
        <f t="shared" si="14"/>
        <v>0</v>
      </c>
      <c r="BH132" s="176">
        <f t="shared" si="15"/>
        <v>0</v>
      </c>
      <c r="BI132" s="176">
        <f t="shared" si="16"/>
        <v>0</v>
      </c>
      <c r="BJ132" s="14" t="s">
        <v>73</v>
      </c>
      <c r="BK132" s="176">
        <f t="shared" si="17"/>
        <v>0</v>
      </c>
      <c r="BL132" s="14" t="s">
        <v>126</v>
      </c>
      <c r="BM132" s="175" t="s">
        <v>260</v>
      </c>
    </row>
    <row r="133" spans="1:65" s="1" customFormat="1" ht="24">
      <c r="A133" s="28"/>
      <c r="B133" s="29"/>
      <c r="C133" s="165" t="s">
        <v>261</v>
      </c>
      <c r="D133" s="165" t="s">
        <v>121</v>
      </c>
      <c r="E133" s="166" t="s">
        <v>262</v>
      </c>
      <c r="F133" s="167" t="s">
        <v>263</v>
      </c>
      <c r="G133" s="168" t="s">
        <v>144</v>
      </c>
      <c r="H133" s="169">
        <v>33</v>
      </c>
      <c r="I133" s="170"/>
      <c r="J133" s="170"/>
      <c r="K133" s="167" t="s">
        <v>135</v>
      </c>
      <c r="L133" s="33"/>
      <c r="M133" s="171" t="s">
        <v>17</v>
      </c>
      <c r="N133" s="172" t="s">
        <v>36</v>
      </c>
      <c r="O133" s="173">
        <v>3.516</v>
      </c>
      <c r="P133" s="173">
        <f t="shared" si="9"/>
        <v>116.028</v>
      </c>
      <c r="Q133" s="173">
        <v>1.24432</v>
      </c>
      <c r="R133" s="173">
        <f t="shared" si="10"/>
        <v>41.062560000000005</v>
      </c>
      <c r="S133" s="173">
        <v>0</v>
      </c>
      <c r="T133" s="174">
        <f t="shared" si="11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5" t="s">
        <v>126</v>
      </c>
      <c r="AT133" s="175" t="s">
        <v>121</v>
      </c>
      <c r="AU133" s="175" t="s">
        <v>75</v>
      </c>
      <c r="AY133" s="14" t="s">
        <v>118</v>
      </c>
      <c r="BE133" s="176">
        <f t="shared" si="12"/>
        <v>0</v>
      </c>
      <c r="BF133" s="176">
        <f t="shared" si="13"/>
        <v>0</v>
      </c>
      <c r="BG133" s="176">
        <f t="shared" si="14"/>
        <v>0</v>
      </c>
      <c r="BH133" s="176">
        <f t="shared" si="15"/>
        <v>0</v>
      </c>
      <c r="BI133" s="176">
        <f t="shared" si="16"/>
        <v>0</v>
      </c>
      <c r="BJ133" s="14" t="s">
        <v>73</v>
      </c>
      <c r="BK133" s="176">
        <f t="shared" si="17"/>
        <v>0</v>
      </c>
      <c r="BL133" s="14" t="s">
        <v>126</v>
      </c>
      <c r="BM133" s="175" t="s">
        <v>264</v>
      </c>
    </row>
    <row r="134" spans="2:63" s="11" customFormat="1" ht="22.5" customHeight="1">
      <c r="B134" s="150"/>
      <c r="C134" s="151"/>
      <c r="D134" s="152" t="s">
        <v>64</v>
      </c>
      <c r="E134" s="163" t="s">
        <v>162</v>
      </c>
      <c r="F134" s="163" t="s">
        <v>265</v>
      </c>
      <c r="G134" s="151"/>
      <c r="H134" s="151"/>
      <c r="I134" s="151"/>
      <c r="J134" s="164"/>
      <c r="K134" s="151"/>
      <c r="L134" s="155"/>
      <c r="M134" s="156"/>
      <c r="N134" s="157"/>
      <c r="O134" s="157"/>
      <c r="P134" s="158">
        <f>SUM(P135:P145)</f>
        <v>143.69394</v>
      </c>
      <c r="Q134" s="157"/>
      <c r="R134" s="158">
        <f>SUM(R135:R145)</f>
        <v>6.295395240000001</v>
      </c>
      <c r="S134" s="157"/>
      <c r="T134" s="159">
        <f>SUM(T135:T145)</f>
        <v>0</v>
      </c>
      <c r="AR134" s="160" t="s">
        <v>73</v>
      </c>
      <c r="AT134" s="161" t="s">
        <v>64</v>
      </c>
      <c r="AU134" s="161" t="s">
        <v>73</v>
      </c>
      <c r="AY134" s="160" t="s">
        <v>118</v>
      </c>
      <c r="BK134" s="162">
        <f>SUM(BK135:BK145)</f>
        <v>0</v>
      </c>
    </row>
    <row r="135" spans="1:65" s="1" customFormat="1" ht="21.75" customHeight="1">
      <c r="A135" s="28"/>
      <c r="B135" s="29"/>
      <c r="C135" s="165" t="s">
        <v>266</v>
      </c>
      <c r="D135" s="165" t="s">
        <v>121</v>
      </c>
      <c r="E135" s="166" t="s">
        <v>267</v>
      </c>
      <c r="F135" s="167" t="s">
        <v>268</v>
      </c>
      <c r="G135" s="168" t="s">
        <v>144</v>
      </c>
      <c r="H135" s="169">
        <v>270.262</v>
      </c>
      <c r="I135" s="170"/>
      <c r="J135" s="170"/>
      <c r="K135" s="167" t="s">
        <v>135</v>
      </c>
      <c r="L135" s="33"/>
      <c r="M135" s="171" t="s">
        <v>17</v>
      </c>
      <c r="N135" s="172" t="s">
        <v>36</v>
      </c>
      <c r="O135" s="173">
        <v>0.37</v>
      </c>
      <c r="P135" s="173">
        <f aca="true" t="shared" si="18" ref="P135:P145">O135*H135</f>
        <v>99.99694</v>
      </c>
      <c r="Q135" s="173">
        <v>2E-05</v>
      </c>
      <c r="R135" s="173">
        <f aca="true" t="shared" si="19" ref="R135:R145">Q135*H135</f>
        <v>0.00540524</v>
      </c>
      <c r="S135" s="173">
        <v>0</v>
      </c>
      <c r="T135" s="174">
        <f aca="true" t="shared" si="20" ref="T135:T145"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5" t="s">
        <v>126</v>
      </c>
      <c r="AT135" s="175" t="s">
        <v>121</v>
      </c>
      <c r="AU135" s="175" t="s">
        <v>75</v>
      </c>
      <c r="AY135" s="14" t="s">
        <v>118</v>
      </c>
      <c r="BE135" s="176">
        <f aca="true" t="shared" si="21" ref="BE135:BE145">IF(N135="základní",J135,0)</f>
        <v>0</v>
      </c>
      <c r="BF135" s="176">
        <f aca="true" t="shared" si="22" ref="BF135:BF145">IF(N135="snížená",J135,0)</f>
        <v>0</v>
      </c>
      <c r="BG135" s="176">
        <f aca="true" t="shared" si="23" ref="BG135:BG145">IF(N135="zákl. přenesená",J135,0)</f>
        <v>0</v>
      </c>
      <c r="BH135" s="176">
        <f aca="true" t="shared" si="24" ref="BH135:BH145">IF(N135="sníž. přenesená",J135,0)</f>
        <v>0</v>
      </c>
      <c r="BI135" s="176">
        <f aca="true" t="shared" si="25" ref="BI135:BI145">IF(N135="nulová",J135,0)</f>
        <v>0</v>
      </c>
      <c r="BJ135" s="14" t="s">
        <v>73</v>
      </c>
      <c r="BK135" s="176">
        <f aca="true" t="shared" si="26" ref="BK135:BK145">ROUND(I135*H135,2)</f>
        <v>0</v>
      </c>
      <c r="BL135" s="14" t="s">
        <v>126</v>
      </c>
      <c r="BM135" s="175" t="s">
        <v>269</v>
      </c>
    </row>
    <row r="136" spans="1:65" s="1" customFormat="1" ht="16.5" customHeight="1">
      <c r="A136" s="28"/>
      <c r="B136" s="29"/>
      <c r="C136" s="177" t="s">
        <v>270</v>
      </c>
      <c r="D136" s="177" t="s">
        <v>191</v>
      </c>
      <c r="E136" s="178" t="s">
        <v>75</v>
      </c>
      <c r="F136" s="179" t="s">
        <v>271</v>
      </c>
      <c r="G136" s="180" t="s">
        <v>209</v>
      </c>
      <c r="H136" s="181">
        <v>45.103</v>
      </c>
      <c r="I136" s="182"/>
      <c r="J136" s="182"/>
      <c r="K136" s="179" t="s">
        <v>17</v>
      </c>
      <c r="L136" s="183"/>
      <c r="M136" s="184" t="s">
        <v>17</v>
      </c>
      <c r="N136" s="185" t="s">
        <v>36</v>
      </c>
      <c r="O136" s="173">
        <v>0</v>
      </c>
      <c r="P136" s="173">
        <f t="shared" si="18"/>
        <v>0</v>
      </c>
      <c r="Q136" s="173">
        <v>0</v>
      </c>
      <c r="R136" s="173">
        <f t="shared" si="19"/>
        <v>0</v>
      </c>
      <c r="S136" s="173">
        <v>0</v>
      </c>
      <c r="T136" s="174">
        <f t="shared" si="20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5" t="s">
        <v>162</v>
      </c>
      <c r="AT136" s="175" t="s">
        <v>191</v>
      </c>
      <c r="AU136" s="175" t="s">
        <v>75</v>
      </c>
      <c r="AY136" s="14" t="s">
        <v>118</v>
      </c>
      <c r="BE136" s="176">
        <f t="shared" si="21"/>
        <v>0</v>
      </c>
      <c r="BF136" s="176">
        <f t="shared" si="22"/>
        <v>0</v>
      </c>
      <c r="BG136" s="176">
        <f t="shared" si="23"/>
        <v>0</v>
      </c>
      <c r="BH136" s="176">
        <f t="shared" si="24"/>
        <v>0</v>
      </c>
      <c r="BI136" s="176">
        <f t="shared" si="25"/>
        <v>0</v>
      </c>
      <c r="BJ136" s="14" t="s">
        <v>73</v>
      </c>
      <c r="BK136" s="176">
        <f t="shared" si="26"/>
        <v>0</v>
      </c>
      <c r="BL136" s="14" t="s">
        <v>126</v>
      </c>
      <c r="BM136" s="175" t="s">
        <v>272</v>
      </c>
    </row>
    <row r="137" spans="1:65" s="1" customFormat="1" ht="24">
      <c r="A137" s="28"/>
      <c r="B137" s="29"/>
      <c r="C137" s="165" t="s">
        <v>273</v>
      </c>
      <c r="D137" s="165" t="s">
        <v>121</v>
      </c>
      <c r="E137" s="166" t="s">
        <v>274</v>
      </c>
      <c r="F137" s="167" t="s">
        <v>275</v>
      </c>
      <c r="G137" s="168" t="s">
        <v>209</v>
      </c>
      <c r="H137" s="169">
        <v>2</v>
      </c>
      <c r="I137" s="170"/>
      <c r="J137" s="170"/>
      <c r="K137" s="167" t="s">
        <v>135</v>
      </c>
      <c r="L137" s="33"/>
      <c r="M137" s="171" t="s">
        <v>17</v>
      </c>
      <c r="N137" s="172" t="s">
        <v>36</v>
      </c>
      <c r="O137" s="173">
        <v>1.348</v>
      </c>
      <c r="P137" s="173">
        <f t="shared" si="18"/>
        <v>2.696</v>
      </c>
      <c r="Q137" s="173">
        <v>2E-05</v>
      </c>
      <c r="R137" s="173">
        <f t="shared" si="19"/>
        <v>4E-05</v>
      </c>
      <c r="S137" s="173">
        <v>0</v>
      </c>
      <c r="T137" s="174">
        <f t="shared" si="20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5" t="s">
        <v>126</v>
      </c>
      <c r="AT137" s="175" t="s">
        <v>121</v>
      </c>
      <c r="AU137" s="175" t="s">
        <v>75</v>
      </c>
      <c r="AY137" s="14" t="s">
        <v>118</v>
      </c>
      <c r="BE137" s="176">
        <f t="shared" si="21"/>
        <v>0</v>
      </c>
      <c r="BF137" s="176">
        <f t="shared" si="22"/>
        <v>0</v>
      </c>
      <c r="BG137" s="176">
        <f t="shared" si="23"/>
        <v>0</v>
      </c>
      <c r="BH137" s="176">
        <f t="shared" si="24"/>
        <v>0</v>
      </c>
      <c r="BI137" s="176">
        <f t="shared" si="25"/>
        <v>0</v>
      </c>
      <c r="BJ137" s="14" t="s">
        <v>73</v>
      </c>
      <c r="BK137" s="176">
        <f t="shared" si="26"/>
        <v>0</v>
      </c>
      <c r="BL137" s="14" t="s">
        <v>126</v>
      </c>
      <c r="BM137" s="175" t="s">
        <v>276</v>
      </c>
    </row>
    <row r="138" spans="1:65" s="1" customFormat="1" ht="16.5" customHeight="1">
      <c r="A138" s="28"/>
      <c r="B138" s="29"/>
      <c r="C138" s="177" t="s">
        <v>277</v>
      </c>
      <c r="D138" s="177" t="s">
        <v>191</v>
      </c>
      <c r="E138" s="178" t="s">
        <v>278</v>
      </c>
      <c r="F138" s="179" t="s">
        <v>279</v>
      </c>
      <c r="G138" s="180" t="s">
        <v>209</v>
      </c>
      <c r="H138" s="181">
        <v>2</v>
      </c>
      <c r="I138" s="182"/>
      <c r="J138" s="182"/>
      <c r="K138" s="179" t="s">
        <v>135</v>
      </c>
      <c r="L138" s="183"/>
      <c r="M138" s="184" t="s">
        <v>17</v>
      </c>
      <c r="N138" s="185" t="s">
        <v>36</v>
      </c>
      <c r="O138" s="173">
        <v>0</v>
      </c>
      <c r="P138" s="173">
        <f t="shared" si="18"/>
        <v>0</v>
      </c>
      <c r="Q138" s="173">
        <v>0.00426</v>
      </c>
      <c r="R138" s="173">
        <f t="shared" si="19"/>
        <v>0.00852</v>
      </c>
      <c r="S138" s="173">
        <v>0</v>
      </c>
      <c r="T138" s="174">
        <f t="shared" si="20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5" t="s">
        <v>162</v>
      </c>
      <c r="AT138" s="175" t="s">
        <v>191</v>
      </c>
      <c r="AU138" s="175" t="s">
        <v>75</v>
      </c>
      <c r="AY138" s="14" t="s">
        <v>118</v>
      </c>
      <c r="BE138" s="176">
        <f t="shared" si="21"/>
        <v>0</v>
      </c>
      <c r="BF138" s="176">
        <f t="shared" si="22"/>
        <v>0</v>
      </c>
      <c r="BG138" s="176">
        <f t="shared" si="23"/>
        <v>0</v>
      </c>
      <c r="BH138" s="176">
        <f t="shared" si="24"/>
        <v>0</v>
      </c>
      <c r="BI138" s="176">
        <f t="shared" si="25"/>
        <v>0</v>
      </c>
      <c r="BJ138" s="14" t="s">
        <v>73</v>
      </c>
      <c r="BK138" s="176">
        <f t="shared" si="26"/>
        <v>0</v>
      </c>
      <c r="BL138" s="14" t="s">
        <v>126</v>
      </c>
      <c r="BM138" s="175" t="s">
        <v>280</v>
      </c>
    </row>
    <row r="139" spans="1:65" s="1" customFormat="1" ht="24">
      <c r="A139" s="28"/>
      <c r="B139" s="29"/>
      <c r="C139" s="165" t="s">
        <v>281</v>
      </c>
      <c r="D139" s="165" t="s">
        <v>121</v>
      </c>
      <c r="E139" s="166" t="s">
        <v>282</v>
      </c>
      <c r="F139" s="167" t="s">
        <v>283</v>
      </c>
      <c r="G139" s="168" t="s">
        <v>209</v>
      </c>
      <c r="H139" s="169">
        <v>10</v>
      </c>
      <c r="I139" s="170"/>
      <c r="J139" s="170"/>
      <c r="K139" s="167" t="s">
        <v>135</v>
      </c>
      <c r="L139" s="33"/>
      <c r="M139" s="171" t="s">
        <v>17</v>
      </c>
      <c r="N139" s="172" t="s">
        <v>36</v>
      </c>
      <c r="O139" s="173">
        <v>0.667</v>
      </c>
      <c r="P139" s="173">
        <f t="shared" si="18"/>
        <v>6.67</v>
      </c>
      <c r="Q139" s="173">
        <v>0.10833</v>
      </c>
      <c r="R139" s="173">
        <f t="shared" si="19"/>
        <v>1.0833</v>
      </c>
      <c r="S139" s="173">
        <v>0</v>
      </c>
      <c r="T139" s="174">
        <f t="shared" si="20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5" t="s">
        <v>126</v>
      </c>
      <c r="AT139" s="175" t="s">
        <v>121</v>
      </c>
      <c r="AU139" s="175" t="s">
        <v>75</v>
      </c>
      <c r="AY139" s="14" t="s">
        <v>118</v>
      </c>
      <c r="BE139" s="176">
        <f t="shared" si="21"/>
        <v>0</v>
      </c>
      <c r="BF139" s="176">
        <f t="shared" si="22"/>
        <v>0</v>
      </c>
      <c r="BG139" s="176">
        <f t="shared" si="23"/>
        <v>0</v>
      </c>
      <c r="BH139" s="176">
        <f t="shared" si="24"/>
        <v>0</v>
      </c>
      <c r="BI139" s="176">
        <f t="shared" si="25"/>
        <v>0</v>
      </c>
      <c r="BJ139" s="14" t="s">
        <v>73</v>
      </c>
      <c r="BK139" s="176">
        <f t="shared" si="26"/>
        <v>0</v>
      </c>
      <c r="BL139" s="14" t="s">
        <v>126</v>
      </c>
      <c r="BM139" s="175" t="s">
        <v>284</v>
      </c>
    </row>
    <row r="140" spans="1:65" s="1" customFormat="1" ht="24">
      <c r="A140" s="28"/>
      <c r="B140" s="29"/>
      <c r="C140" s="165" t="s">
        <v>285</v>
      </c>
      <c r="D140" s="165" t="s">
        <v>121</v>
      </c>
      <c r="E140" s="166" t="s">
        <v>286</v>
      </c>
      <c r="F140" s="167" t="s">
        <v>287</v>
      </c>
      <c r="G140" s="168" t="s">
        <v>209</v>
      </c>
      <c r="H140" s="169">
        <v>3</v>
      </c>
      <c r="I140" s="170"/>
      <c r="J140" s="170"/>
      <c r="K140" s="167" t="s">
        <v>135</v>
      </c>
      <c r="L140" s="33"/>
      <c r="M140" s="171" t="s">
        <v>17</v>
      </c>
      <c r="N140" s="172" t="s">
        <v>36</v>
      </c>
      <c r="O140" s="173">
        <v>0.667</v>
      </c>
      <c r="P140" s="173">
        <f t="shared" si="18"/>
        <v>2.0010000000000003</v>
      </c>
      <c r="Q140" s="173">
        <v>0.10833</v>
      </c>
      <c r="R140" s="173">
        <f t="shared" si="19"/>
        <v>0.32499</v>
      </c>
      <c r="S140" s="173">
        <v>0</v>
      </c>
      <c r="T140" s="174">
        <f t="shared" si="20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75" t="s">
        <v>126</v>
      </c>
      <c r="AT140" s="175" t="s">
        <v>121</v>
      </c>
      <c r="AU140" s="175" t="s">
        <v>75</v>
      </c>
      <c r="AY140" s="14" t="s">
        <v>118</v>
      </c>
      <c r="BE140" s="176">
        <f t="shared" si="21"/>
        <v>0</v>
      </c>
      <c r="BF140" s="176">
        <f t="shared" si="22"/>
        <v>0</v>
      </c>
      <c r="BG140" s="176">
        <f t="shared" si="23"/>
        <v>0</v>
      </c>
      <c r="BH140" s="176">
        <f t="shared" si="24"/>
        <v>0</v>
      </c>
      <c r="BI140" s="176">
        <f t="shared" si="25"/>
        <v>0</v>
      </c>
      <c r="BJ140" s="14" t="s">
        <v>73</v>
      </c>
      <c r="BK140" s="176">
        <f t="shared" si="26"/>
        <v>0</v>
      </c>
      <c r="BL140" s="14" t="s">
        <v>126</v>
      </c>
      <c r="BM140" s="175" t="s">
        <v>288</v>
      </c>
    </row>
    <row r="141" spans="1:65" s="1" customFormat="1" ht="24">
      <c r="A141" s="28"/>
      <c r="B141" s="29"/>
      <c r="C141" s="165" t="s">
        <v>289</v>
      </c>
      <c r="D141" s="165" t="s">
        <v>121</v>
      </c>
      <c r="E141" s="166" t="s">
        <v>290</v>
      </c>
      <c r="F141" s="167" t="s">
        <v>291</v>
      </c>
      <c r="G141" s="168" t="s">
        <v>209</v>
      </c>
      <c r="H141" s="169">
        <v>4</v>
      </c>
      <c r="I141" s="170"/>
      <c r="J141" s="170"/>
      <c r="K141" s="167" t="s">
        <v>135</v>
      </c>
      <c r="L141" s="33"/>
      <c r="M141" s="171" t="s">
        <v>17</v>
      </c>
      <c r="N141" s="172" t="s">
        <v>36</v>
      </c>
      <c r="O141" s="173">
        <v>0.083</v>
      </c>
      <c r="P141" s="173">
        <f t="shared" si="18"/>
        <v>0.332</v>
      </c>
      <c r="Q141" s="173">
        <v>0.01212</v>
      </c>
      <c r="R141" s="173">
        <f t="shared" si="19"/>
        <v>0.04848</v>
      </c>
      <c r="S141" s="173">
        <v>0</v>
      </c>
      <c r="T141" s="174">
        <f t="shared" si="20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5" t="s">
        <v>126</v>
      </c>
      <c r="AT141" s="175" t="s">
        <v>121</v>
      </c>
      <c r="AU141" s="175" t="s">
        <v>75</v>
      </c>
      <c r="AY141" s="14" t="s">
        <v>118</v>
      </c>
      <c r="BE141" s="176">
        <f t="shared" si="21"/>
        <v>0</v>
      </c>
      <c r="BF141" s="176">
        <f t="shared" si="22"/>
        <v>0</v>
      </c>
      <c r="BG141" s="176">
        <f t="shared" si="23"/>
        <v>0</v>
      </c>
      <c r="BH141" s="176">
        <f t="shared" si="24"/>
        <v>0</v>
      </c>
      <c r="BI141" s="176">
        <f t="shared" si="25"/>
        <v>0</v>
      </c>
      <c r="BJ141" s="14" t="s">
        <v>73</v>
      </c>
      <c r="BK141" s="176">
        <f t="shared" si="26"/>
        <v>0</v>
      </c>
      <c r="BL141" s="14" t="s">
        <v>126</v>
      </c>
      <c r="BM141" s="175" t="s">
        <v>292</v>
      </c>
    </row>
    <row r="142" spans="1:65" s="1" customFormat="1" ht="24">
      <c r="A142" s="28"/>
      <c r="B142" s="29"/>
      <c r="C142" s="165" t="s">
        <v>293</v>
      </c>
      <c r="D142" s="165" t="s">
        <v>121</v>
      </c>
      <c r="E142" s="166" t="s">
        <v>294</v>
      </c>
      <c r="F142" s="167" t="s">
        <v>295</v>
      </c>
      <c r="G142" s="168" t="s">
        <v>209</v>
      </c>
      <c r="H142" s="169">
        <v>7</v>
      </c>
      <c r="I142" s="170"/>
      <c r="J142" s="170"/>
      <c r="K142" s="167" t="s">
        <v>135</v>
      </c>
      <c r="L142" s="33"/>
      <c r="M142" s="171" t="s">
        <v>17</v>
      </c>
      <c r="N142" s="172" t="s">
        <v>36</v>
      </c>
      <c r="O142" s="173">
        <v>0.167</v>
      </c>
      <c r="P142" s="173">
        <f t="shared" si="18"/>
        <v>1.169</v>
      </c>
      <c r="Q142" s="173">
        <v>0.02424</v>
      </c>
      <c r="R142" s="173">
        <f t="shared" si="19"/>
        <v>0.16968</v>
      </c>
      <c r="S142" s="173">
        <v>0</v>
      </c>
      <c r="T142" s="174">
        <f t="shared" si="20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5" t="s">
        <v>126</v>
      </c>
      <c r="AT142" s="175" t="s">
        <v>121</v>
      </c>
      <c r="AU142" s="175" t="s">
        <v>75</v>
      </c>
      <c r="AY142" s="14" t="s">
        <v>118</v>
      </c>
      <c r="BE142" s="176">
        <f t="shared" si="21"/>
        <v>0</v>
      </c>
      <c r="BF142" s="176">
        <f t="shared" si="22"/>
        <v>0</v>
      </c>
      <c r="BG142" s="176">
        <f t="shared" si="23"/>
        <v>0</v>
      </c>
      <c r="BH142" s="176">
        <f t="shared" si="24"/>
        <v>0</v>
      </c>
      <c r="BI142" s="176">
        <f t="shared" si="25"/>
        <v>0</v>
      </c>
      <c r="BJ142" s="14" t="s">
        <v>73</v>
      </c>
      <c r="BK142" s="176">
        <f t="shared" si="26"/>
        <v>0</v>
      </c>
      <c r="BL142" s="14" t="s">
        <v>126</v>
      </c>
      <c r="BM142" s="175" t="s">
        <v>296</v>
      </c>
    </row>
    <row r="143" spans="1:65" s="1" customFormat="1" ht="24">
      <c r="A143" s="28"/>
      <c r="B143" s="29"/>
      <c r="C143" s="165" t="s">
        <v>297</v>
      </c>
      <c r="D143" s="165" t="s">
        <v>121</v>
      </c>
      <c r="E143" s="166" t="s">
        <v>298</v>
      </c>
      <c r="F143" s="167" t="s">
        <v>299</v>
      </c>
      <c r="G143" s="168" t="s">
        <v>209</v>
      </c>
      <c r="H143" s="169">
        <v>2</v>
      </c>
      <c r="I143" s="170"/>
      <c r="J143" s="170"/>
      <c r="K143" s="167" t="s">
        <v>135</v>
      </c>
      <c r="L143" s="33"/>
      <c r="M143" s="171" t="s">
        <v>17</v>
      </c>
      <c r="N143" s="172" t="s">
        <v>36</v>
      </c>
      <c r="O143" s="173">
        <v>0.25</v>
      </c>
      <c r="P143" s="173">
        <f t="shared" si="18"/>
        <v>0.5</v>
      </c>
      <c r="Q143" s="173">
        <v>0.03637</v>
      </c>
      <c r="R143" s="173">
        <f t="shared" si="19"/>
        <v>0.07274</v>
      </c>
      <c r="S143" s="173">
        <v>0</v>
      </c>
      <c r="T143" s="174">
        <f t="shared" si="20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5" t="s">
        <v>126</v>
      </c>
      <c r="AT143" s="175" t="s">
        <v>121</v>
      </c>
      <c r="AU143" s="175" t="s">
        <v>75</v>
      </c>
      <c r="AY143" s="14" t="s">
        <v>118</v>
      </c>
      <c r="BE143" s="176">
        <f t="shared" si="21"/>
        <v>0</v>
      </c>
      <c r="BF143" s="176">
        <f t="shared" si="22"/>
        <v>0</v>
      </c>
      <c r="BG143" s="176">
        <f t="shared" si="23"/>
        <v>0</v>
      </c>
      <c r="BH143" s="176">
        <f t="shared" si="24"/>
        <v>0</v>
      </c>
      <c r="BI143" s="176">
        <f t="shared" si="25"/>
        <v>0</v>
      </c>
      <c r="BJ143" s="14" t="s">
        <v>73</v>
      </c>
      <c r="BK143" s="176">
        <f t="shared" si="26"/>
        <v>0</v>
      </c>
      <c r="BL143" s="14" t="s">
        <v>126</v>
      </c>
      <c r="BM143" s="175" t="s">
        <v>300</v>
      </c>
    </row>
    <row r="144" spans="1:65" s="1" customFormat="1" ht="24">
      <c r="A144" s="28"/>
      <c r="B144" s="29"/>
      <c r="C144" s="165" t="s">
        <v>301</v>
      </c>
      <c r="D144" s="165" t="s">
        <v>121</v>
      </c>
      <c r="E144" s="166" t="s">
        <v>302</v>
      </c>
      <c r="F144" s="167" t="s">
        <v>303</v>
      </c>
      <c r="G144" s="168" t="s">
        <v>209</v>
      </c>
      <c r="H144" s="169">
        <v>13</v>
      </c>
      <c r="I144" s="170"/>
      <c r="J144" s="170"/>
      <c r="K144" s="167" t="s">
        <v>135</v>
      </c>
      <c r="L144" s="33"/>
      <c r="M144" s="171" t="s">
        <v>17</v>
      </c>
      <c r="N144" s="172" t="s">
        <v>36</v>
      </c>
      <c r="O144" s="173">
        <v>0.333</v>
      </c>
      <c r="P144" s="173">
        <f t="shared" si="18"/>
        <v>4.329000000000001</v>
      </c>
      <c r="Q144" s="173">
        <v>0</v>
      </c>
      <c r="R144" s="173">
        <f t="shared" si="19"/>
        <v>0</v>
      </c>
      <c r="S144" s="173">
        <v>0</v>
      </c>
      <c r="T144" s="174">
        <f t="shared" si="20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5" t="s">
        <v>126</v>
      </c>
      <c r="AT144" s="175" t="s">
        <v>121</v>
      </c>
      <c r="AU144" s="175" t="s">
        <v>75</v>
      </c>
      <c r="AY144" s="14" t="s">
        <v>118</v>
      </c>
      <c r="BE144" s="176">
        <f t="shared" si="21"/>
        <v>0</v>
      </c>
      <c r="BF144" s="176">
        <f t="shared" si="22"/>
        <v>0</v>
      </c>
      <c r="BG144" s="176">
        <f t="shared" si="23"/>
        <v>0</v>
      </c>
      <c r="BH144" s="176">
        <f t="shared" si="24"/>
        <v>0</v>
      </c>
      <c r="BI144" s="176">
        <f t="shared" si="25"/>
        <v>0</v>
      </c>
      <c r="BJ144" s="14" t="s">
        <v>73</v>
      </c>
      <c r="BK144" s="176">
        <f t="shared" si="26"/>
        <v>0</v>
      </c>
      <c r="BL144" s="14" t="s">
        <v>126</v>
      </c>
      <c r="BM144" s="175" t="s">
        <v>304</v>
      </c>
    </row>
    <row r="145" spans="1:65" s="1" customFormat="1" ht="24">
      <c r="A145" s="28"/>
      <c r="B145" s="29"/>
      <c r="C145" s="165" t="s">
        <v>305</v>
      </c>
      <c r="D145" s="165" t="s">
        <v>121</v>
      </c>
      <c r="E145" s="166" t="s">
        <v>306</v>
      </c>
      <c r="F145" s="167" t="s">
        <v>307</v>
      </c>
      <c r="G145" s="168" t="s">
        <v>209</v>
      </c>
      <c r="H145" s="169">
        <v>13</v>
      </c>
      <c r="I145" s="170"/>
      <c r="J145" s="170"/>
      <c r="K145" s="167" t="s">
        <v>308</v>
      </c>
      <c r="L145" s="33"/>
      <c r="M145" s="171" t="s">
        <v>17</v>
      </c>
      <c r="N145" s="172" t="s">
        <v>36</v>
      </c>
      <c r="O145" s="173">
        <v>2</v>
      </c>
      <c r="P145" s="173">
        <f t="shared" si="18"/>
        <v>26</v>
      </c>
      <c r="Q145" s="173">
        <v>0.35248</v>
      </c>
      <c r="R145" s="173">
        <f t="shared" si="19"/>
        <v>4.5822400000000005</v>
      </c>
      <c r="S145" s="173">
        <v>0</v>
      </c>
      <c r="T145" s="174">
        <f t="shared" si="20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75" t="s">
        <v>126</v>
      </c>
      <c r="AT145" s="175" t="s">
        <v>121</v>
      </c>
      <c r="AU145" s="175" t="s">
        <v>75</v>
      </c>
      <c r="AY145" s="14" t="s">
        <v>118</v>
      </c>
      <c r="BE145" s="176">
        <f t="shared" si="21"/>
        <v>0</v>
      </c>
      <c r="BF145" s="176">
        <f t="shared" si="22"/>
        <v>0</v>
      </c>
      <c r="BG145" s="176">
        <f t="shared" si="23"/>
        <v>0</v>
      </c>
      <c r="BH145" s="176">
        <f t="shared" si="24"/>
        <v>0</v>
      </c>
      <c r="BI145" s="176">
        <f t="shared" si="25"/>
        <v>0</v>
      </c>
      <c r="BJ145" s="14" t="s">
        <v>73</v>
      </c>
      <c r="BK145" s="176">
        <f t="shared" si="26"/>
        <v>0</v>
      </c>
      <c r="BL145" s="14" t="s">
        <v>126</v>
      </c>
      <c r="BM145" s="175" t="s">
        <v>309</v>
      </c>
    </row>
    <row r="146" spans="2:63" s="11" customFormat="1" ht="22.5" customHeight="1">
      <c r="B146" s="150"/>
      <c r="C146" s="151"/>
      <c r="D146" s="152" t="s">
        <v>64</v>
      </c>
      <c r="E146" s="163" t="s">
        <v>166</v>
      </c>
      <c r="F146" s="163" t="s">
        <v>310</v>
      </c>
      <c r="G146" s="151"/>
      <c r="H146" s="151"/>
      <c r="I146" s="151"/>
      <c r="J146" s="164"/>
      <c r="K146" s="151"/>
      <c r="L146" s="155"/>
      <c r="M146" s="156"/>
      <c r="N146" s="157"/>
      <c r="O146" s="157"/>
      <c r="P146" s="158">
        <f>SUM(P147:P152)</f>
        <v>184.01100000000002</v>
      </c>
      <c r="Q146" s="157"/>
      <c r="R146" s="158">
        <f>SUM(R147:R152)</f>
        <v>9.902118</v>
      </c>
      <c r="S146" s="157"/>
      <c r="T146" s="159">
        <f>SUM(T147:T152)</f>
        <v>0</v>
      </c>
      <c r="AR146" s="160" t="s">
        <v>73</v>
      </c>
      <c r="AT146" s="161" t="s">
        <v>64</v>
      </c>
      <c r="AU146" s="161" t="s">
        <v>73</v>
      </c>
      <c r="AY146" s="160" t="s">
        <v>118</v>
      </c>
      <c r="BK146" s="162">
        <f>SUM(BK147:BK152)</f>
        <v>0</v>
      </c>
    </row>
    <row r="147" spans="1:65" s="1" customFormat="1" ht="16.5" customHeight="1">
      <c r="A147" s="28"/>
      <c r="B147" s="29"/>
      <c r="C147" s="165" t="s">
        <v>311</v>
      </c>
      <c r="D147" s="165" t="s">
        <v>121</v>
      </c>
      <c r="E147" s="166" t="s">
        <v>312</v>
      </c>
      <c r="F147" s="167" t="s">
        <v>313</v>
      </c>
      <c r="G147" s="168" t="s">
        <v>124</v>
      </c>
      <c r="H147" s="169">
        <v>1944.8</v>
      </c>
      <c r="I147" s="170"/>
      <c r="J147" s="170"/>
      <c r="K147" s="167" t="s">
        <v>135</v>
      </c>
      <c r="L147" s="33"/>
      <c r="M147" s="171" t="s">
        <v>17</v>
      </c>
      <c r="N147" s="172" t="s">
        <v>36</v>
      </c>
      <c r="O147" s="173">
        <v>0.08</v>
      </c>
      <c r="P147" s="173">
        <f aca="true" t="shared" si="27" ref="P147:P152">O147*H147</f>
        <v>155.584</v>
      </c>
      <c r="Q147" s="173">
        <v>0.00036</v>
      </c>
      <c r="R147" s="173">
        <f aca="true" t="shared" si="28" ref="R147:R152">Q147*H147</f>
        <v>0.700128</v>
      </c>
      <c r="S147" s="173">
        <v>0</v>
      </c>
      <c r="T147" s="174">
        <f aca="true" t="shared" si="29" ref="T147:T152"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75" t="s">
        <v>126</v>
      </c>
      <c r="AT147" s="175" t="s">
        <v>121</v>
      </c>
      <c r="AU147" s="175" t="s">
        <v>75</v>
      </c>
      <c r="AY147" s="14" t="s">
        <v>118</v>
      </c>
      <c r="BE147" s="176">
        <f aca="true" t="shared" si="30" ref="BE147:BE152">IF(N147="základní",J147,0)</f>
        <v>0</v>
      </c>
      <c r="BF147" s="176">
        <f aca="true" t="shared" si="31" ref="BF147:BF152">IF(N147="snížená",J147,0)</f>
        <v>0</v>
      </c>
      <c r="BG147" s="176">
        <f aca="true" t="shared" si="32" ref="BG147:BG152">IF(N147="zákl. přenesená",J147,0)</f>
        <v>0</v>
      </c>
      <c r="BH147" s="176">
        <f aca="true" t="shared" si="33" ref="BH147:BH152">IF(N147="sníž. přenesená",J147,0)</f>
        <v>0</v>
      </c>
      <c r="BI147" s="176">
        <f aca="true" t="shared" si="34" ref="BI147:BI152">IF(N147="nulová",J147,0)</f>
        <v>0</v>
      </c>
      <c r="BJ147" s="14" t="s">
        <v>73</v>
      </c>
      <c r="BK147" s="176">
        <f aca="true" t="shared" si="35" ref="BK147:BK152">ROUND(I147*H147,2)</f>
        <v>0</v>
      </c>
      <c r="BL147" s="14" t="s">
        <v>126</v>
      </c>
      <c r="BM147" s="175" t="s">
        <v>314</v>
      </c>
    </row>
    <row r="148" spans="1:65" s="1" customFormat="1" ht="16.5" customHeight="1">
      <c r="A148" s="28"/>
      <c r="B148" s="29"/>
      <c r="C148" s="165" t="s">
        <v>315</v>
      </c>
      <c r="D148" s="165" t="s">
        <v>121</v>
      </c>
      <c r="E148" s="166" t="s">
        <v>316</v>
      </c>
      <c r="F148" s="167" t="s">
        <v>317</v>
      </c>
      <c r="G148" s="168" t="s">
        <v>144</v>
      </c>
      <c r="H148" s="169">
        <v>107</v>
      </c>
      <c r="I148" s="170"/>
      <c r="J148" s="170"/>
      <c r="K148" s="167" t="s">
        <v>135</v>
      </c>
      <c r="L148" s="33"/>
      <c r="M148" s="171" t="s">
        <v>17</v>
      </c>
      <c r="N148" s="172" t="s">
        <v>36</v>
      </c>
      <c r="O148" s="173">
        <v>0.196</v>
      </c>
      <c r="P148" s="173">
        <f t="shared" si="27"/>
        <v>20.972</v>
      </c>
      <c r="Q148" s="173">
        <v>0</v>
      </c>
      <c r="R148" s="173">
        <f t="shared" si="28"/>
        <v>0</v>
      </c>
      <c r="S148" s="173">
        <v>0</v>
      </c>
      <c r="T148" s="174">
        <f t="shared" si="29"/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75" t="s">
        <v>126</v>
      </c>
      <c r="AT148" s="175" t="s">
        <v>121</v>
      </c>
      <c r="AU148" s="175" t="s">
        <v>75</v>
      </c>
      <c r="AY148" s="14" t="s">
        <v>118</v>
      </c>
      <c r="BE148" s="176">
        <f t="shared" si="30"/>
        <v>0</v>
      </c>
      <c r="BF148" s="176">
        <f t="shared" si="31"/>
        <v>0</v>
      </c>
      <c r="BG148" s="176">
        <f t="shared" si="32"/>
        <v>0</v>
      </c>
      <c r="BH148" s="176">
        <f t="shared" si="33"/>
        <v>0</v>
      </c>
      <c r="BI148" s="176">
        <f t="shared" si="34"/>
        <v>0</v>
      </c>
      <c r="BJ148" s="14" t="s">
        <v>73</v>
      </c>
      <c r="BK148" s="176">
        <f t="shared" si="35"/>
        <v>0</v>
      </c>
      <c r="BL148" s="14" t="s">
        <v>126</v>
      </c>
      <c r="BM148" s="175" t="s">
        <v>318</v>
      </c>
    </row>
    <row r="149" spans="1:65" s="1" customFormat="1" ht="16.5" customHeight="1">
      <c r="A149" s="28"/>
      <c r="B149" s="29"/>
      <c r="C149" s="165" t="s">
        <v>319</v>
      </c>
      <c r="D149" s="165" t="s">
        <v>121</v>
      </c>
      <c r="E149" s="166" t="s">
        <v>320</v>
      </c>
      <c r="F149" s="167" t="s">
        <v>321</v>
      </c>
      <c r="G149" s="168" t="s">
        <v>144</v>
      </c>
      <c r="H149" s="169">
        <v>21</v>
      </c>
      <c r="I149" s="170"/>
      <c r="J149" s="170"/>
      <c r="K149" s="167" t="s">
        <v>135</v>
      </c>
      <c r="L149" s="33"/>
      <c r="M149" s="171" t="s">
        <v>17</v>
      </c>
      <c r="N149" s="172" t="s">
        <v>36</v>
      </c>
      <c r="O149" s="173">
        <v>0.355</v>
      </c>
      <c r="P149" s="173">
        <f t="shared" si="27"/>
        <v>7.455</v>
      </c>
      <c r="Q149" s="173">
        <v>0.43819</v>
      </c>
      <c r="R149" s="173">
        <f t="shared" si="28"/>
        <v>9.20199</v>
      </c>
      <c r="S149" s="173">
        <v>0</v>
      </c>
      <c r="T149" s="174">
        <f t="shared" si="29"/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75" t="s">
        <v>126</v>
      </c>
      <c r="AT149" s="175" t="s">
        <v>121</v>
      </c>
      <c r="AU149" s="175" t="s">
        <v>75</v>
      </c>
      <c r="AY149" s="14" t="s">
        <v>118</v>
      </c>
      <c r="BE149" s="176">
        <f t="shared" si="30"/>
        <v>0</v>
      </c>
      <c r="BF149" s="176">
        <f t="shared" si="31"/>
        <v>0</v>
      </c>
      <c r="BG149" s="176">
        <f t="shared" si="32"/>
        <v>0</v>
      </c>
      <c r="BH149" s="176">
        <f t="shared" si="33"/>
        <v>0</v>
      </c>
      <c r="BI149" s="176">
        <f t="shared" si="34"/>
        <v>0</v>
      </c>
      <c r="BJ149" s="14" t="s">
        <v>73</v>
      </c>
      <c r="BK149" s="176">
        <f t="shared" si="35"/>
        <v>0</v>
      </c>
      <c r="BL149" s="14" t="s">
        <v>126</v>
      </c>
      <c r="BM149" s="175" t="s">
        <v>322</v>
      </c>
    </row>
    <row r="150" spans="1:65" s="1" customFormat="1" ht="24" customHeight="1">
      <c r="A150" s="28"/>
      <c r="B150" s="29"/>
      <c r="C150" s="177" t="s">
        <v>323</v>
      </c>
      <c r="D150" s="177" t="s">
        <v>191</v>
      </c>
      <c r="E150" s="178" t="s">
        <v>149</v>
      </c>
      <c r="F150" s="179" t="s">
        <v>324</v>
      </c>
      <c r="G150" s="180" t="s">
        <v>325</v>
      </c>
      <c r="H150" s="181">
        <v>1</v>
      </c>
      <c r="I150" s="182"/>
      <c r="J150" s="182"/>
      <c r="K150" s="179" t="s">
        <v>17</v>
      </c>
      <c r="L150" s="183"/>
      <c r="M150" s="184" t="s">
        <v>17</v>
      </c>
      <c r="N150" s="185" t="s">
        <v>36</v>
      </c>
      <c r="O150" s="173">
        <v>0</v>
      </c>
      <c r="P150" s="173">
        <f t="shared" si="27"/>
        <v>0</v>
      </c>
      <c r="Q150" s="173">
        <v>0</v>
      </c>
      <c r="R150" s="173">
        <f t="shared" si="28"/>
        <v>0</v>
      </c>
      <c r="S150" s="173">
        <v>0</v>
      </c>
      <c r="T150" s="174">
        <f t="shared" si="29"/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75" t="s">
        <v>162</v>
      </c>
      <c r="AT150" s="175" t="s">
        <v>191</v>
      </c>
      <c r="AU150" s="175" t="s">
        <v>75</v>
      </c>
      <c r="AY150" s="14" t="s">
        <v>118</v>
      </c>
      <c r="BE150" s="176">
        <f t="shared" si="30"/>
        <v>0</v>
      </c>
      <c r="BF150" s="176">
        <f t="shared" si="31"/>
        <v>0</v>
      </c>
      <c r="BG150" s="176">
        <f t="shared" si="32"/>
        <v>0</v>
      </c>
      <c r="BH150" s="176">
        <f t="shared" si="33"/>
        <v>0</v>
      </c>
      <c r="BI150" s="176">
        <f t="shared" si="34"/>
        <v>0</v>
      </c>
      <c r="BJ150" s="14" t="s">
        <v>73</v>
      </c>
      <c r="BK150" s="176">
        <f t="shared" si="35"/>
        <v>0</v>
      </c>
      <c r="BL150" s="14" t="s">
        <v>126</v>
      </c>
      <c r="BM150" s="175" t="s">
        <v>326</v>
      </c>
    </row>
    <row r="151" spans="1:65" s="1" customFormat="1" ht="24" customHeight="1">
      <c r="A151" s="28"/>
      <c r="B151" s="29"/>
      <c r="C151" s="177" t="s">
        <v>327</v>
      </c>
      <c r="D151" s="177" t="s">
        <v>191</v>
      </c>
      <c r="E151" s="178" t="s">
        <v>154</v>
      </c>
      <c r="F151" s="179" t="s">
        <v>328</v>
      </c>
      <c r="G151" s="180" t="s">
        <v>325</v>
      </c>
      <c r="H151" s="181">
        <v>1</v>
      </c>
      <c r="I151" s="182"/>
      <c r="J151" s="182"/>
      <c r="K151" s="179" t="s">
        <v>17</v>
      </c>
      <c r="L151" s="183"/>
      <c r="M151" s="184" t="s">
        <v>17</v>
      </c>
      <c r="N151" s="185" t="s">
        <v>36</v>
      </c>
      <c r="O151" s="173">
        <v>0</v>
      </c>
      <c r="P151" s="173">
        <f t="shared" si="27"/>
        <v>0</v>
      </c>
      <c r="Q151" s="173">
        <v>0</v>
      </c>
      <c r="R151" s="173">
        <f t="shared" si="28"/>
        <v>0</v>
      </c>
      <c r="S151" s="173">
        <v>0</v>
      </c>
      <c r="T151" s="174">
        <f t="shared" si="29"/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75" t="s">
        <v>162</v>
      </c>
      <c r="AT151" s="175" t="s">
        <v>191</v>
      </c>
      <c r="AU151" s="175" t="s">
        <v>75</v>
      </c>
      <c r="AY151" s="14" t="s">
        <v>118</v>
      </c>
      <c r="BE151" s="176">
        <f t="shared" si="30"/>
        <v>0</v>
      </c>
      <c r="BF151" s="176">
        <f t="shared" si="31"/>
        <v>0</v>
      </c>
      <c r="BG151" s="176">
        <f t="shared" si="32"/>
        <v>0</v>
      </c>
      <c r="BH151" s="176">
        <f t="shared" si="33"/>
        <v>0</v>
      </c>
      <c r="BI151" s="176">
        <f t="shared" si="34"/>
        <v>0</v>
      </c>
      <c r="BJ151" s="14" t="s">
        <v>73</v>
      </c>
      <c r="BK151" s="176">
        <f t="shared" si="35"/>
        <v>0</v>
      </c>
      <c r="BL151" s="14" t="s">
        <v>126</v>
      </c>
      <c r="BM151" s="175" t="s">
        <v>329</v>
      </c>
    </row>
    <row r="152" spans="1:65" s="1" customFormat="1" ht="24" customHeight="1">
      <c r="A152" s="28"/>
      <c r="B152" s="29"/>
      <c r="C152" s="177" t="s">
        <v>330</v>
      </c>
      <c r="D152" s="177" t="s">
        <v>191</v>
      </c>
      <c r="E152" s="178" t="s">
        <v>158</v>
      </c>
      <c r="F152" s="179" t="s">
        <v>331</v>
      </c>
      <c r="G152" s="180" t="s">
        <v>325</v>
      </c>
      <c r="H152" s="181">
        <v>1</v>
      </c>
      <c r="I152" s="182"/>
      <c r="J152" s="182"/>
      <c r="K152" s="179" t="s">
        <v>17</v>
      </c>
      <c r="L152" s="183"/>
      <c r="M152" s="184" t="s">
        <v>17</v>
      </c>
      <c r="N152" s="185" t="s">
        <v>36</v>
      </c>
      <c r="O152" s="173">
        <v>0</v>
      </c>
      <c r="P152" s="173">
        <f t="shared" si="27"/>
        <v>0</v>
      </c>
      <c r="Q152" s="173">
        <v>0</v>
      </c>
      <c r="R152" s="173">
        <f t="shared" si="28"/>
        <v>0</v>
      </c>
      <c r="S152" s="173">
        <v>0</v>
      </c>
      <c r="T152" s="174">
        <f t="shared" si="29"/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75" t="s">
        <v>162</v>
      </c>
      <c r="AT152" s="175" t="s">
        <v>191</v>
      </c>
      <c r="AU152" s="175" t="s">
        <v>75</v>
      </c>
      <c r="AY152" s="14" t="s">
        <v>118</v>
      </c>
      <c r="BE152" s="176">
        <f t="shared" si="30"/>
        <v>0</v>
      </c>
      <c r="BF152" s="176">
        <f t="shared" si="31"/>
        <v>0</v>
      </c>
      <c r="BG152" s="176">
        <f t="shared" si="32"/>
        <v>0</v>
      </c>
      <c r="BH152" s="176">
        <f t="shared" si="33"/>
        <v>0</v>
      </c>
      <c r="BI152" s="176">
        <f t="shared" si="34"/>
        <v>0</v>
      </c>
      <c r="BJ152" s="14" t="s">
        <v>73</v>
      </c>
      <c r="BK152" s="176">
        <f t="shared" si="35"/>
        <v>0</v>
      </c>
      <c r="BL152" s="14" t="s">
        <v>126</v>
      </c>
      <c r="BM152" s="175" t="s">
        <v>332</v>
      </c>
    </row>
    <row r="153" spans="2:63" s="11" customFormat="1" ht="22.5" customHeight="1">
      <c r="B153" s="150"/>
      <c r="C153" s="151"/>
      <c r="D153" s="152" t="s">
        <v>64</v>
      </c>
      <c r="E153" s="163" t="s">
        <v>333</v>
      </c>
      <c r="F153" s="163" t="s">
        <v>334</v>
      </c>
      <c r="G153" s="151"/>
      <c r="H153" s="151"/>
      <c r="I153" s="151"/>
      <c r="J153" s="164"/>
      <c r="K153" s="151"/>
      <c r="L153" s="155"/>
      <c r="M153" s="156"/>
      <c r="N153" s="157"/>
      <c r="O153" s="157"/>
      <c r="P153" s="158">
        <f>P154</f>
        <v>33.4332</v>
      </c>
      <c r="Q153" s="157"/>
      <c r="R153" s="158">
        <f>R154</f>
        <v>0</v>
      </c>
      <c r="S153" s="157"/>
      <c r="T153" s="159">
        <f>T154</f>
        <v>0</v>
      </c>
      <c r="AR153" s="160" t="s">
        <v>73</v>
      </c>
      <c r="AT153" s="161" t="s">
        <v>64</v>
      </c>
      <c r="AU153" s="161" t="s">
        <v>73</v>
      </c>
      <c r="AY153" s="160" t="s">
        <v>118</v>
      </c>
      <c r="BK153" s="162">
        <f>BK154</f>
        <v>0</v>
      </c>
    </row>
    <row r="154" spans="1:65" s="1" customFormat="1" ht="24">
      <c r="A154" s="28"/>
      <c r="B154" s="29"/>
      <c r="C154" s="165" t="s">
        <v>335</v>
      </c>
      <c r="D154" s="165" t="s">
        <v>121</v>
      </c>
      <c r="E154" s="166" t="s">
        <v>336</v>
      </c>
      <c r="F154" s="167" t="s">
        <v>337</v>
      </c>
      <c r="G154" s="168" t="s">
        <v>185</v>
      </c>
      <c r="H154" s="169">
        <v>22.59</v>
      </c>
      <c r="I154" s="170"/>
      <c r="J154" s="170"/>
      <c r="K154" s="167" t="s">
        <v>135</v>
      </c>
      <c r="L154" s="33"/>
      <c r="M154" s="171" t="s">
        <v>17</v>
      </c>
      <c r="N154" s="172" t="s">
        <v>36</v>
      </c>
      <c r="O154" s="173">
        <v>1.48</v>
      </c>
      <c r="P154" s="173">
        <f>O154*H154</f>
        <v>33.4332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75" t="s">
        <v>126</v>
      </c>
      <c r="AT154" s="175" t="s">
        <v>121</v>
      </c>
      <c r="AU154" s="175" t="s">
        <v>75</v>
      </c>
      <c r="AY154" s="14" t="s">
        <v>118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4" t="s">
        <v>73</v>
      </c>
      <c r="BK154" s="176">
        <f>ROUND(I154*H154,2)</f>
        <v>0</v>
      </c>
      <c r="BL154" s="14" t="s">
        <v>126</v>
      </c>
      <c r="BM154" s="175" t="s">
        <v>338</v>
      </c>
    </row>
    <row r="155" spans="2:63" s="11" customFormat="1" ht="22.5" customHeight="1">
      <c r="B155" s="150"/>
      <c r="C155" s="151"/>
      <c r="D155" s="152" t="s">
        <v>64</v>
      </c>
      <c r="E155" s="163" t="s">
        <v>339</v>
      </c>
      <c r="F155" s="163" t="s">
        <v>334</v>
      </c>
      <c r="G155" s="151"/>
      <c r="H155" s="151"/>
      <c r="I155" s="151"/>
      <c r="J155" s="164"/>
      <c r="K155" s="151"/>
      <c r="L155" s="155"/>
      <c r="M155" s="156"/>
      <c r="N155" s="157"/>
      <c r="O155" s="157"/>
      <c r="P155" s="158">
        <f>P156</f>
        <v>12.301079999999999</v>
      </c>
      <c r="Q155" s="157"/>
      <c r="R155" s="158">
        <f>R156</f>
        <v>0</v>
      </c>
      <c r="S155" s="157"/>
      <c r="T155" s="159">
        <f>T156</f>
        <v>0</v>
      </c>
      <c r="AR155" s="160" t="s">
        <v>73</v>
      </c>
      <c r="AT155" s="161" t="s">
        <v>64</v>
      </c>
      <c r="AU155" s="161" t="s">
        <v>73</v>
      </c>
      <c r="AY155" s="160" t="s">
        <v>118</v>
      </c>
      <c r="BK155" s="162">
        <f>BK156</f>
        <v>0</v>
      </c>
    </row>
    <row r="156" spans="1:65" s="1" customFormat="1" ht="24">
      <c r="A156" s="28"/>
      <c r="B156" s="29"/>
      <c r="C156" s="165" t="s">
        <v>340</v>
      </c>
      <c r="D156" s="165" t="s">
        <v>121</v>
      </c>
      <c r="E156" s="166" t="s">
        <v>341</v>
      </c>
      <c r="F156" s="167" t="s">
        <v>342</v>
      </c>
      <c r="G156" s="168" t="s">
        <v>185</v>
      </c>
      <c r="H156" s="169">
        <v>615.054</v>
      </c>
      <c r="I156" s="170"/>
      <c r="J156" s="170"/>
      <c r="K156" s="167" t="s">
        <v>135</v>
      </c>
      <c r="L156" s="33"/>
      <c r="M156" s="171" t="s">
        <v>17</v>
      </c>
      <c r="N156" s="172" t="s">
        <v>36</v>
      </c>
      <c r="O156" s="173">
        <v>0.02</v>
      </c>
      <c r="P156" s="173">
        <f>O156*H156</f>
        <v>12.301079999999999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75" t="s">
        <v>126</v>
      </c>
      <c r="AT156" s="175" t="s">
        <v>121</v>
      </c>
      <c r="AU156" s="175" t="s">
        <v>75</v>
      </c>
      <c r="AY156" s="14" t="s">
        <v>118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4" t="s">
        <v>73</v>
      </c>
      <c r="BK156" s="176">
        <f>ROUND(I156*H156,2)</f>
        <v>0</v>
      </c>
      <c r="BL156" s="14" t="s">
        <v>126</v>
      </c>
      <c r="BM156" s="175" t="s">
        <v>343</v>
      </c>
    </row>
    <row r="157" spans="2:63" s="11" customFormat="1" ht="25.5" customHeight="1">
      <c r="B157" s="150"/>
      <c r="C157" s="151"/>
      <c r="D157" s="152" t="s">
        <v>64</v>
      </c>
      <c r="E157" s="153" t="s">
        <v>344</v>
      </c>
      <c r="F157" s="153" t="s">
        <v>345</v>
      </c>
      <c r="G157" s="151"/>
      <c r="H157" s="151"/>
      <c r="I157" s="151"/>
      <c r="J157" s="154"/>
      <c r="K157" s="151"/>
      <c r="L157" s="155"/>
      <c r="M157" s="156"/>
      <c r="N157" s="157"/>
      <c r="O157" s="157"/>
      <c r="P157" s="158">
        <f>P158+P163+P167+P171</f>
        <v>0</v>
      </c>
      <c r="Q157" s="157"/>
      <c r="R157" s="158">
        <f>R158+R163+R167+R171</f>
        <v>0</v>
      </c>
      <c r="S157" s="157"/>
      <c r="T157" s="159">
        <f>T158+T163+T167+T171</f>
        <v>0</v>
      </c>
      <c r="AR157" s="160" t="s">
        <v>149</v>
      </c>
      <c r="AT157" s="161" t="s">
        <v>64</v>
      </c>
      <c r="AU157" s="161" t="s">
        <v>65</v>
      </c>
      <c r="AY157" s="160" t="s">
        <v>118</v>
      </c>
      <c r="BK157" s="162">
        <f>BK158+BK163+BK167+BK171</f>
        <v>0</v>
      </c>
    </row>
    <row r="158" spans="2:63" s="11" customFormat="1" ht="22.5" customHeight="1">
      <c r="B158" s="150"/>
      <c r="C158" s="151"/>
      <c r="D158" s="152" t="s">
        <v>64</v>
      </c>
      <c r="E158" s="163" t="s">
        <v>346</v>
      </c>
      <c r="F158" s="163" t="s">
        <v>347</v>
      </c>
      <c r="G158" s="151"/>
      <c r="H158" s="151"/>
      <c r="I158" s="151"/>
      <c r="J158" s="164"/>
      <c r="K158" s="151"/>
      <c r="L158" s="155"/>
      <c r="M158" s="156"/>
      <c r="N158" s="157"/>
      <c r="O158" s="157"/>
      <c r="P158" s="158">
        <f>SUM(P159:P162)</f>
        <v>0</v>
      </c>
      <c r="Q158" s="157"/>
      <c r="R158" s="158">
        <f>SUM(R159:R162)</f>
        <v>0</v>
      </c>
      <c r="S158" s="157"/>
      <c r="T158" s="159">
        <f>SUM(T159:T162)</f>
        <v>0</v>
      </c>
      <c r="AR158" s="160" t="s">
        <v>149</v>
      </c>
      <c r="AT158" s="161" t="s">
        <v>64</v>
      </c>
      <c r="AU158" s="161" t="s">
        <v>73</v>
      </c>
      <c r="AY158" s="160" t="s">
        <v>118</v>
      </c>
      <c r="BK158" s="162">
        <f>SUM(BK159:BK162)</f>
        <v>0</v>
      </c>
    </row>
    <row r="159" spans="1:65" s="1" customFormat="1" ht="24" customHeight="1">
      <c r="A159" s="28"/>
      <c r="B159" s="29"/>
      <c r="C159" s="165" t="s">
        <v>348</v>
      </c>
      <c r="D159" s="165" t="s">
        <v>121</v>
      </c>
      <c r="E159" s="166" t="s">
        <v>349</v>
      </c>
      <c r="F159" s="167" t="s">
        <v>350</v>
      </c>
      <c r="G159" s="168" t="s">
        <v>325</v>
      </c>
      <c r="H159" s="169">
        <v>1</v>
      </c>
      <c r="I159" s="170"/>
      <c r="J159" s="170"/>
      <c r="K159" s="167" t="s">
        <v>125</v>
      </c>
      <c r="L159" s="33"/>
      <c r="M159" s="171" t="s">
        <v>17</v>
      </c>
      <c r="N159" s="172" t="s">
        <v>36</v>
      </c>
      <c r="O159" s="173">
        <v>0</v>
      </c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75" t="s">
        <v>351</v>
      </c>
      <c r="AT159" s="175" t="s">
        <v>121</v>
      </c>
      <c r="AU159" s="175" t="s">
        <v>75</v>
      </c>
      <c r="AY159" s="14" t="s">
        <v>118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4" t="s">
        <v>73</v>
      </c>
      <c r="BK159" s="176">
        <f>ROUND(I159*H159,2)</f>
        <v>0</v>
      </c>
      <c r="BL159" s="14" t="s">
        <v>351</v>
      </c>
      <c r="BM159" s="175" t="s">
        <v>352</v>
      </c>
    </row>
    <row r="160" spans="1:65" s="1" customFormat="1" ht="24" customHeight="1">
      <c r="A160" s="28"/>
      <c r="B160" s="29"/>
      <c r="C160" s="165" t="s">
        <v>353</v>
      </c>
      <c r="D160" s="165" t="s">
        <v>121</v>
      </c>
      <c r="E160" s="166" t="s">
        <v>354</v>
      </c>
      <c r="F160" s="167" t="s">
        <v>355</v>
      </c>
      <c r="G160" s="168" t="s">
        <v>325</v>
      </c>
      <c r="H160" s="169">
        <v>1</v>
      </c>
      <c r="I160" s="170"/>
      <c r="J160" s="170"/>
      <c r="K160" s="167" t="s">
        <v>125</v>
      </c>
      <c r="L160" s="33"/>
      <c r="M160" s="171" t="s">
        <v>17</v>
      </c>
      <c r="N160" s="172" t="s">
        <v>36</v>
      </c>
      <c r="O160" s="173">
        <v>0</v>
      </c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75" t="s">
        <v>351</v>
      </c>
      <c r="AT160" s="175" t="s">
        <v>121</v>
      </c>
      <c r="AU160" s="175" t="s">
        <v>75</v>
      </c>
      <c r="AY160" s="14" t="s">
        <v>118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4" t="s">
        <v>73</v>
      </c>
      <c r="BK160" s="176">
        <f>ROUND(I160*H160,2)</f>
        <v>0</v>
      </c>
      <c r="BL160" s="14" t="s">
        <v>351</v>
      </c>
      <c r="BM160" s="175" t="s">
        <v>356</v>
      </c>
    </row>
    <row r="161" spans="1:65" s="1" customFormat="1" ht="24" customHeight="1">
      <c r="A161" s="28"/>
      <c r="B161" s="29"/>
      <c r="C161" s="165" t="s">
        <v>357</v>
      </c>
      <c r="D161" s="165" t="s">
        <v>121</v>
      </c>
      <c r="E161" s="166" t="s">
        <v>358</v>
      </c>
      <c r="F161" s="167" t="s">
        <v>359</v>
      </c>
      <c r="G161" s="168" t="s">
        <v>325</v>
      </c>
      <c r="H161" s="169">
        <v>1</v>
      </c>
      <c r="I161" s="170"/>
      <c r="J161" s="170"/>
      <c r="K161" s="167" t="s">
        <v>125</v>
      </c>
      <c r="L161" s="33"/>
      <c r="M161" s="171" t="s">
        <v>17</v>
      </c>
      <c r="N161" s="172" t="s">
        <v>36</v>
      </c>
      <c r="O161" s="173">
        <v>0</v>
      </c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75" t="s">
        <v>351</v>
      </c>
      <c r="AT161" s="175" t="s">
        <v>121</v>
      </c>
      <c r="AU161" s="175" t="s">
        <v>75</v>
      </c>
      <c r="AY161" s="14" t="s">
        <v>118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4" t="s">
        <v>73</v>
      </c>
      <c r="BK161" s="176">
        <f>ROUND(I161*H161,2)</f>
        <v>0</v>
      </c>
      <c r="BL161" s="14" t="s">
        <v>351</v>
      </c>
      <c r="BM161" s="175" t="s">
        <v>360</v>
      </c>
    </row>
    <row r="162" spans="1:65" s="1" customFormat="1" ht="24" customHeight="1">
      <c r="A162" s="28"/>
      <c r="B162" s="29"/>
      <c r="C162" s="165" t="s">
        <v>361</v>
      </c>
      <c r="D162" s="165" t="s">
        <v>121</v>
      </c>
      <c r="E162" s="166" t="s">
        <v>362</v>
      </c>
      <c r="F162" s="167" t="s">
        <v>363</v>
      </c>
      <c r="G162" s="168" t="s">
        <v>325</v>
      </c>
      <c r="H162" s="169">
        <v>1</v>
      </c>
      <c r="I162" s="170"/>
      <c r="J162" s="170"/>
      <c r="K162" s="167" t="s">
        <v>125</v>
      </c>
      <c r="L162" s="33"/>
      <c r="M162" s="171" t="s">
        <v>17</v>
      </c>
      <c r="N162" s="172" t="s">
        <v>36</v>
      </c>
      <c r="O162" s="173">
        <v>0</v>
      </c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75" t="s">
        <v>351</v>
      </c>
      <c r="AT162" s="175" t="s">
        <v>121</v>
      </c>
      <c r="AU162" s="175" t="s">
        <v>75</v>
      </c>
      <c r="AY162" s="14" t="s">
        <v>118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4" t="s">
        <v>73</v>
      </c>
      <c r="BK162" s="176">
        <f>ROUND(I162*H162,2)</f>
        <v>0</v>
      </c>
      <c r="BL162" s="14" t="s">
        <v>351</v>
      </c>
      <c r="BM162" s="175" t="s">
        <v>364</v>
      </c>
    </row>
    <row r="163" spans="2:63" s="11" customFormat="1" ht="22.5" customHeight="1">
      <c r="B163" s="150"/>
      <c r="C163" s="151"/>
      <c r="D163" s="152" t="s">
        <v>64</v>
      </c>
      <c r="E163" s="163" t="s">
        <v>365</v>
      </c>
      <c r="F163" s="163" t="s">
        <v>366</v>
      </c>
      <c r="G163" s="151"/>
      <c r="H163" s="151"/>
      <c r="I163" s="151"/>
      <c r="J163" s="164"/>
      <c r="K163" s="151"/>
      <c r="L163" s="155"/>
      <c r="M163" s="156"/>
      <c r="N163" s="157"/>
      <c r="O163" s="157"/>
      <c r="P163" s="158">
        <f>SUM(P164:P166)</f>
        <v>0</v>
      </c>
      <c r="Q163" s="157"/>
      <c r="R163" s="158">
        <f>SUM(R164:R166)</f>
        <v>0</v>
      </c>
      <c r="S163" s="157"/>
      <c r="T163" s="159">
        <f>SUM(T164:T166)</f>
        <v>0</v>
      </c>
      <c r="AR163" s="160" t="s">
        <v>149</v>
      </c>
      <c r="AT163" s="161" t="s">
        <v>64</v>
      </c>
      <c r="AU163" s="161" t="s">
        <v>73</v>
      </c>
      <c r="AY163" s="160" t="s">
        <v>118</v>
      </c>
      <c r="BK163" s="162">
        <f>SUM(BK164:BK166)</f>
        <v>0</v>
      </c>
    </row>
    <row r="164" spans="1:65" s="1" customFormat="1" ht="16.5" customHeight="1">
      <c r="A164" s="28"/>
      <c r="B164" s="29"/>
      <c r="C164" s="165" t="s">
        <v>367</v>
      </c>
      <c r="D164" s="165" t="s">
        <v>121</v>
      </c>
      <c r="E164" s="166" t="s">
        <v>368</v>
      </c>
      <c r="F164" s="167" t="s">
        <v>369</v>
      </c>
      <c r="G164" s="168" t="s">
        <v>209</v>
      </c>
      <c r="H164" s="169">
        <v>3</v>
      </c>
      <c r="I164" s="170"/>
      <c r="J164" s="170"/>
      <c r="K164" s="167" t="s">
        <v>125</v>
      </c>
      <c r="L164" s="33"/>
      <c r="M164" s="171" t="s">
        <v>17</v>
      </c>
      <c r="N164" s="172" t="s">
        <v>36</v>
      </c>
      <c r="O164" s="173">
        <v>0</v>
      </c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75" t="s">
        <v>351</v>
      </c>
      <c r="AT164" s="175" t="s">
        <v>121</v>
      </c>
      <c r="AU164" s="175" t="s">
        <v>75</v>
      </c>
      <c r="AY164" s="14" t="s">
        <v>118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4" t="s">
        <v>73</v>
      </c>
      <c r="BK164" s="176">
        <f>ROUND(I164*H164,2)</f>
        <v>0</v>
      </c>
      <c r="BL164" s="14" t="s">
        <v>351</v>
      </c>
      <c r="BM164" s="175" t="s">
        <v>370</v>
      </c>
    </row>
    <row r="165" spans="1:65" s="1" customFormat="1" ht="24" customHeight="1">
      <c r="A165" s="28"/>
      <c r="B165" s="29"/>
      <c r="C165" s="165" t="s">
        <v>371</v>
      </c>
      <c r="D165" s="165" t="s">
        <v>121</v>
      </c>
      <c r="E165" s="166" t="s">
        <v>372</v>
      </c>
      <c r="F165" s="167" t="s">
        <v>373</v>
      </c>
      <c r="G165" s="168" t="s">
        <v>325</v>
      </c>
      <c r="H165" s="169">
        <v>1</v>
      </c>
      <c r="I165" s="170"/>
      <c r="J165" s="170"/>
      <c r="K165" s="167" t="s">
        <v>125</v>
      </c>
      <c r="L165" s="33"/>
      <c r="M165" s="171" t="s">
        <v>17</v>
      </c>
      <c r="N165" s="172" t="s">
        <v>36</v>
      </c>
      <c r="O165" s="173">
        <v>0</v>
      </c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75" t="s">
        <v>351</v>
      </c>
      <c r="AT165" s="175" t="s">
        <v>121</v>
      </c>
      <c r="AU165" s="175" t="s">
        <v>75</v>
      </c>
      <c r="AY165" s="14" t="s">
        <v>118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4" t="s">
        <v>73</v>
      </c>
      <c r="BK165" s="176">
        <f>ROUND(I165*H165,2)</f>
        <v>0</v>
      </c>
      <c r="BL165" s="14" t="s">
        <v>351</v>
      </c>
      <c r="BM165" s="175" t="s">
        <v>374</v>
      </c>
    </row>
    <row r="166" spans="1:65" s="1" customFormat="1" ht="24" customHeight="1">
      <c r="A166" s="28"/>
      <c r="B166" s="29"/>
      <c r="C166" s="165" t="s">
        <v>375</v>
      </c>
      <c r="D166" s="165" t="s">
        <v>121</v>
      </c>
      <c r="E166" s="166" t="s">
        <v>376</v>
      </c>
      <c r="F166" s="167" t="s">
        <v>377</v>
      </c>
      <c r="G166" s="168" t="s">
        <v>325</v>
      </c>
      <c r="H166" s="169">
        <v>1</v>
      </c>
      <c r="I166" s="170"/>
      <c r="J166" s="170"/>
      <c r="K166" s="167" t="s">
        <v>125</v>
      </c>
      <c r="L166" s="33"/>
      <c r="M166" s="171" t="s">
        <v>17</v>
      </c>
      <c r="N166" s="172" t="s">
        <v>36</v>
      </c>
      <c r="O166" s="173">
        <v>0</v>
      </c>
      <c r="P166" s="173">
        <f>O166*H166</f>
        <v>0</v>
      </c>
      <c r="Q166" s="173">
        <v>0</v>
      </c>
      <c r="R166" s="173">
        <f>Q166*H166</f>
        <v>0</v>
      </c>
      <c r="S166" s="173">
        <v>0</v>
      </c>
      <c r="T166" s="174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75" t="s">
        <v>351</v>
      </c>
      <c r="AT166" s="175" t="s">
        <v>121</v>
      </c>
      <c r="AU166" s="175" t="s">
        <v>75</v>
      </c>
      <c r="AY166" s="14" t="s">
        <v>118</v>
      </c>
      <c r="BE166" s="176">
        <f>IF(N166="základní",J166,0)</f>
        <v>0</v>
      </c>
      <c r="BF166" s="176">
        <f>IF(N166="snížená",J166,0)</f>
        <v>0</v>
      </c>
      <c r="BG166" s="176">
        <f>IF(N166="zákl. přenesená",J166,0)</f>
        <v>0</v>
      </c>
      <c r="BH166" s="176">
        <f>IF(N166="sníž. přenesená",J166,0)</f>
        <v>0</v>
      </c>
      <c r="BI166" s="176">
        <f>IF(N166="nulová",J166,0)</f>
        <v>0</v>
      </c>
      <c r="BJ166" s="14" t="s">
        <v>73</v>
      </c>
      <c r="BK166" s="176">
        <f>ROUND(I166*H166,2)</f>
        <v>0</v>
      </c>
      <c r="BL166" s="14" t="s">
        <v>351</v>
      </c>
      <c r="BM166" s="175" t="s">
        <v>378</v>
      </c>
    </row>
    <row r="167" spans="2:63" s="11" customFormat="1" ht="22.5" customHeight="1">
      <c r="B167" s="150"/>
      <c r="C167" s="151"/>
      <c r="D167" s="152" t="s">
        <v>64</v>
      </c>
      <c r="E167" s="163" t="s">
        <v>379</v>
      </c>
      <c r="F167" s="163" t="s">
        <v>380</v>
      </c>
      <c r="G167" s="151"/>
      <c r="H167" s="151"/>
      <c r="I167" s="151"/>
      <c r="J167" s="164"/>
      <c r="K167" s="151"/>
      <c r="L167" s="155"/>
      <c r="M167" s="156"/>
      <c r="N167" s="157"/>
      <c r="O167" s="157"/>
      <c r="P167" s="158">
        <f>SUM(P168:P170)</f>
        <v>0</v>
      </c>
      <c r="Q167" s="157"/>
      <c r="R167" s="158">
        <f>SUM(R168:R170)</f>
        <v>0</v>
      </c>
      <c r="S167" s="157"/>
      <c r="T167" s="159">
        <f>SUM(T168:T170)</f>
        <v>0</v>
      </c>
      <c r="AR167" s="160" t="s">
        <v>149</v>
      </c>
      <c r="AT167" s="161" t="s">
        <v>64</v>
      </c>
      <c r="AU167" s="161" t="s">
        <v>73</v>
      </c>
      <c r="AY167" s="160" t="s">
        <v>118</v>
      </c>
      <c r="BK167" s="162">
        <f>SUM(BK168:BK170)</f>
        <v>0</v>
      </c>
    </row>
    <row r="168" spans="1:65" s="1" customFormat="1" ht="16.5" customHeight="1">
      <c r="A168" s="28"/>
      <c r="B168" s="29"/>
      <c r="C168" s="165" t="s">
        <v>381</v>
      </c>
      <c r="D168" s="165" t="s">
        <v>121</v>
      </c>
      <c r="E168" s="166" t="s">
        <v>382</v>
      </c>
      <c r="F168" s="167" t="s">
        <v>383</v>
      </c>
      <c r="G168" s="168" t="s">
        <v>384</v>
      </c>
      <c r="H168" s="169">
        <v>30</v>
      </c>
      <c r="I168" s="170"/>
      <c r="J168" s="170"/>
      <c r="K168" s="167" t="s">
        <v>125</v>
      </c>
      <c r="L168" s="33"/>
      <c r="M168" s="171" t="s">
        <v>17</v>
      </c>
      <c r="N168" s="172" t="s">
        <v>36</v>
      </c>
      <c r="O168" s="173">
        <v>0</v>
      </c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75" t="s">
        <v>351</v>
      </c>
      <c r="AT168" s="175" t="s">
        <v>121</v>
      </c>
      <c r="AU168" s="175" t="s">
        <v>75</v>
      </c>
      <c r="AY168" s="14" t="s">
        <v>118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4" t="s">
        <v>73</v>
      </c>
      <c r="BK168" s="176">
        <f>ROUND(I168*H168,2)</f>
        <v>0</v>
      </c>
      <c r="BL168" s="14" t="s">
        <v>351</v>
      </c>
      <c r="BM168" s="175" t="s">
        <v>385</v>
      </c>
    </row>
    <row r="169" spans="1:65" s="1" customFormat="1" ht="16.5" customHeight="1">
      <c r="A169" s="28"/>
      <c r="B169" s="29"/>
      <c r="C169" s="165" t="s">
        <v>386</v>
      </c>
      <c r="D169" s="165" t="s">
        <v>121</v>
      </c>
      <c r="E169" s="166" t="s">
        <v>387</v>
      </c>
      <c r="F169" s="167" t="s">
        <v>388</v>
      </c>
      <c r="G169" s="168" t="s">
        <v>389</v>
      </c>
      <c r="H169" s="169">
        <v>30</v>
      </c>
      <c r="I169" s="170"/>
      <c r="J169" s="170"/>
      <c r="K169" s="167" t="s">
        <v>125</v>
      </c>
      <c r="L169" s="33"/>
      <c r="M169" s="171" t="s">
        <v>17</v>
      </c>
      <c r="N169" s="172" t="s">
        <v>36</v>
      </c>
      <c r="O169" s="173">
        <v>0</v>
      </c>
      <c r="P169" s="173">
        <f>O169*H169</f>
        <v>0</v>
      </c>
      <c r="Q169" s="173">
        <v>0</v>
      </c>
      <c r="R169" s="173">
        <f>Q169*H169</f>
        <v>0</v>
      </c>
      <c r="S169" s="173">
        <v>0</v>
      </c>
      <c r="T169" s="174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75" t="s">
        <v>351</v>
      </c>
      <c r="AT169" s="175" t="s">
        <v>121</v>
      </c>
      <c r="AU169" s="175" t="s">
        <v>75</v>
      </c>
      <c r="AY169" s="14" t="s">
        <v>118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4" t="s">
        <v>73</v>
      </c>
      <c r="BK169" s="176">
        <f>ROUND(I169*H169,2)</f>
        <v>0</v>
      </c>
      <c r="BL169" s="14" t="s">
        <v>351</v>
      </c>
      <c r="BM169" s="175" t="s">
        <v>390</v>
      </c>
    </row>
    <row r="170" spans="1:65" s="1" customFormat="1" ht="24" customHeight="1">
      <c r="A170" s="28"/>
      <c r="B170" s="29"/>
      <c r="C170" s="165" t="s">
        <v>391</v>
      </c>
      <c r="D170" s="165" t="s">
        <v>121</v>
      </c>
      <c r="E170" s="166" t="s">
        <v>392</v>
      </c>
      <c r="F170" s="167" t="s">
        <v>393</v>
      </c>
      <c r="G170" s="168" t="s">
        <v>325</v>
      </c>
      <c r="H170" s="169">
        <v>1</v>
      </c>
      <c r="I170" s="170"/>
      <c r="J170" s="170"/>
      <c r="K170" s="167" t="s">
        <v>125</v>
      </c>
      <c r="L170" s="33"/>
      <c r="M170" s="171" t="s">
        <v>17</v>
      </c>
      <c r="N170" s="172" t="s">
        <v>36</v>
      </c>
      <c r="O170" s="173">
        <v>0</v>
      </c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75" t="s">
        <v>351</v>
      </c>
      <c r="AT170" s="175" t="s">
        <v>121</v>
      </c>
      <c r="AU170" s="175" t="s">
        <v>75</v>
      </c>
      <c r="AY170" s="14" t="s">
        <v>118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4" t="s">
        <v>73</v>
      </c>
      <c r="BK170" s="176">
        <f>ROUND(I170*H170,2)</f>
        <v>0</v>
      </c>
      <c r="BL170" s="14" t="s">
        <v>351</v>
      </c>
      <c r="BM170" s="175" t="s">
        <v>394</v>
      </c>
    </row>
    <row r="171" spans="2:63" s="11" customFormat="1" ht="22.5" customHeight="1">
      <c r="B171" s="150"/>
      <c r="C171" s="151"/>
      <c r="D171" s="152" t="s">
        <v>64</v>
      </c>
      <c r="E171" s="163" t="s">
        <v>395</v>
      </c>
      <c r="F171" s="163" t="s">
        <v>396</v>
      </c>
      <c r="G171" s="151"/>
      <c r="H171" s="151"/>
      <c r="I171" s="151"/>
      <c r="J171" s="164"/>
      <c r="K171" s="151"/>
      <c r="L171" s="155"/>
      <c r="M171" s="156"/>
      <c r="N171" s="157"/>
      <c r="O171" s="157"/>
      <c r="P171" s="158">
        <f>P172</f>
        <v>0</v>
      </c>
      <c r="Q171" s="157"/>
      <c r="R171" s="158">
        <f>R172</f>
        <v>0</v>
      </c>
      <c r="S171" s="157"/>
      <c r="T171" s="159">
        <f>T172</f>
        <v>0</v>
      </c>
      <c r="AR171" s="160" t="s">
        <v>149</v>
      </c>
      <c r="AT171" s="161" t="s">
        <v>64</v>
      </c>
      <c r="AU171" s="161" t="s">
        <v>73</v>
      </c>
      <c r="AY171" s="160" t="s">
        <v>118</v>
      </c>
      <c r="BK171" s="162">
        <f>BK172</f>
        <v>0</v>
      </c>
    </row>
    <row r="172" spans="1:65" s="1" customFormat="1" ht="24" customHeight="1">
      <c r="A172" s="28"/>
      <c r="B172" s="29"/>
      <c r="C172" s="165" t="s">
        <v>397</v>
      </c>
      <c r="D172" s="165" t="s">
        <v>121</v>
      </c>
      <c r="E172" s="166" t="s">
        <v>398</v>
      </c>
      <c r="F172" s="167" t="s">
        <v>399</v>
      </c>
      <c r="G172" s="168" t="s">
        <v>325</v>
      </c>
      <c r="H172" s="169">
        <v>3</v>
      </c>
      <c r="I172" s="170"/>
      <c r="J172" s="170"/>
      <c r="K172" s="167" t="s">
        <v>125</v>
      </c>
      <c r="L172" s="33"/>
      <c r="M172" s="190" t="s">
        <v>17</v>
      </c>
      <c r="N172" s="191" t="s">
        <v>36</v>
      </c>
      <c r="O172" s="192">
        <v>0</v>
      </c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75" t="s">
        <v>351</v>
      </c>
      <c r="AT172" s="175" t="s">
        <v>121</v>
      </c>
      <c r="AU172" s="175" t="s">
        <v>75</v>
      </c>
      <c r="AY172" s="14" t="s">
        <v>118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4" t="s">
        <v>73</v>
      </c>
      <c r="BK172" s="176">
        <f>ROUND(I172*H172,2)</f>
        <v>0</v>
      </c>
      <c r="BL172" s="14" t="s">
        <v>351</v>
      </c>
      <c r="BM172" s="175" t="s">
        <v>400</v>
      </c>
    </row>
    <row r="173" spans="1:31" s="1" customFormat="1" ht="6.75" customHeight="1">
      <c r="A173" s="28"/>
      <c r="B173" s="41"/>
      <c r="C173" s="42"/>
      <c r="D173" s="42"/>
      <c r="E173" s="42"/>
      <c r="F173" s="42"/>
      <c r="G173" s="42"/>
      <c r="H173" s="42"/>
      <c r="I173" s="42"/>
      <c r="J173" s="42"/>
      <c r="K173" s="42"/>
      <c r="L173" s="33"/>
      <c r="M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</sheetData>
  <sheetProtection formatColumns="0" formatRows="0" autoFilter="0"/>
  <autoFilter ref="C92:K172"/>
  <mergeCells count="8">
    <mergeCell ref="E83:H83"/>
    <mergeCell ref="E85:H85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47"/>
  <sheetViews>
    <sheetView showGridLines="0" zoomScalePageLayoutView="0" workbookViewId="0" topLeftCell="A1">
      <selection activeCell="I138" sqref="I138:J14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1.25">
      <c r="A1" s="19"/>
    </row>
    <row r="2" spans="12:46" ht="36.7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4" t="s">
        <v>78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7"/>
      <c r="AT3" s="14" t="s">
        <v>75</v>
      </c>
    </row>
    <row r="4" spans="2:46" ht="24.75" customHeight="1">
      <c r="B4" s="17"/>
      <c r="D4" s="97" t="s">
        <v>82</v>
      </c>
      <c r="L4" s="17"/>
      <c r="M4" s="98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9" t="s">
        <v>14</v>
      </c>
      <c r="L6" s="17"/>
    </row>
    <row r="7" spans="2:12" ht="16.5" customHeight="1">
      <c r="B7" s="17"/>
      <c r="E7" s="312" t="str">
        <f>'Rekapitulace stavby'!K6</f>
        <v>Vodovod a kanalizace v ulici Polní</v>
      </c>
      <c r="F7" s="313"/>
      <c r="G7" s="313"/>
      <c r="H7" s="313"/>
      <c r="L7" s="17"/>
    </row>
    <row r="8" spans="1:31" s="1" customFormat="1" ht="12" customHeight="1">
      <c r="A8" s="28"/>
      <c r="B8" s="33"/>
      <c r="C8" s="28"/>
      <c r="D8" s="99" t="s">
        <v>83</v>
      </c>
      <c r="E8" s="28"/>
      <c r="F8" s="28"/>
      <c r="G8" s="28"/>
      <c r="H8" s="28"/>
      <c r="I8" s="28"/>
      <c r="J8" s="28"/>
      <c r="K8" s="28"/>
      <c r="L8" s="10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" customFormat="1" ht="16.5" customHeight="1">
      <c r="A9" s="28"/>
      <c r="B9" s="33"/>
      <c r="C9" s="28"/>
      <c r="D9" s="28"/>
      <c r="E9" s="314" t="s">
        <v>401</v>
      </c>
      <c r="F9" s="315"/>
      <c r="G9" s="315"/>
      <c r="H9" s="315"/>
      <c r="I9" s="28"/>
      <c r="J9" s="28"/>
      <c r="K9" s="28"/>
      <c r="L9" s="10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1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10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1" customFormat="1" ht="12" customHeight="1">
      <c r="A11" s="28"/>
      <c r="B11" s="33"/>
      <c r="C11" s="28"/>
      <c r="D11" s="99" t="s">
        <v>16</v>
      </c>
      <c r="E11" s="28"/>
      <c r="F11" s="101" t="s">
        <v>17</v>
      </c>
      <c r="G11" s="28"/>
      <c r="H11" s="28"/>
      <c r="I11" s="99" t="s">
        <v>18</v>
      </c>
      <c r="J11" s="101" t="s">
        <v>17</v>
      </c>
      <c r="K11" s="28"/>
      <c r="L11" s="10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" customFormat="1" ht="12" customHeight="1">
      <c r="A12" s="28"/>
      <c r="B12" s="33"/>
      <c r="C12" s="28"/>
      <c r="D12" s="99" t="s">
        <v>19</v>
      </c>
      <c r="E12" s="28"/>
      <c r="F12" s="101" t="s">
        <v>20</v>
      </c>
      <c r="G12" s="28"/>
      <c r="H12" s="28"/>
      <c r="I12" s="99" t="s">
        <v>21</v>
      </c>
      <c r="J12" s="102" t="str">
        <f>'Rekapitulace stavby'!AN8</f>
        <v>22. 11. 2020</v>
      </c>
      <c r="K12" s="28"/>
      <c r="L12" s="10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1" customFormat="1" ht="10.5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10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" customFormat="1" ht="12" customHeight="1">
      <c r="A14" s="28"/>
      <c r="B14" s="33"/>
      <c r="C14" s="28"/>
      <c r="D14" s="99" t="s">
        <v>23</v>
      </c>
      <c r="E14" s="28"/>
      <c r="F14" s="28"/>
      <c r="G14" s="28"/>
      <c r="H14" s="28"/>
      <c r="I14" s="99" t="s">
        <v>24</v>
      </c>
      <c r="J14" s="101" t="s">
        <v>17</v>
      </c>
      <c r="K14" s="28"/>
      <c r="L14" s="10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1" customFormat="1" ht="18" customHeight="1">
      <c r="A15" s="28"/>
      <c r="B15" s="33"/>
      <c r="C15" s="28"/>
      <c r="D15" s="28"/>
      <c r="E15" s="101" t="s">
        <v>20</v>
      </c>
      <c r="F15" s="28"/>
      <c r="G15" s="28"/>
      <c r="H15" s="28"/>
      <c r="I15" s="99" t="s">
        <v>25</v>
      </c>
      <c r="J15" s="101" t="s">
        <v>17</v>
      </c>
      <c r="K15" s="28"/>
      <c r="L15" s="10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1" customFormat="1" ht="6.7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10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33"/>
      <c r="C17" s="28"/>
      <c r="D17" s="99" t="s">
        <v>26</v>
      </c>
      <c r="E17" s="28"/>
      <c r="F17" s="28"/>
      <c r="G17" s="28"/>
      <c r="H17" s="28"/>
      <c r="I17" s="99" t="s">
        <v>24</v>
      </c>
      <c r="J17" s="101" t="s">
        <v>17</v>
      </c>
      <c r="K17" s="28"/>
      <c r="L17" s="10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33"/>
      <c r="C18" s="28"/>
      <c r="D18" s="28"/>
      <c r="E18" s="101" t="s">
        <v>20</v>
      </c>
      <c r="F18" s="28"/>
      <c r="G18" s="28"/>
      <c r="H18" s="28"/>
      <c r="I18" s="99" t="s">
        <v>25</v>
      </c>
      <c r="J18" s="101" t="s">
        <v>17</v>
      </c>
      <c r="K18" s="28"/>
      <c r="L18" s="10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7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10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33"/>
      <c r="C20" s="28"/>
      <c r="D20" s="99" t="s">
        <v>27</v>
      </c>
      <c r="E20" s="28"/>
      <c r="F20" s="28"/>
      <c r="G20" s="28"/>
      <c r="H20" s="28"/>
      <c r="I20" s="99" t="s">
        <v>24</v>
      </c>
      <c r="J20" s="101" t="s">
        <v>17</v>
      </c>
      <c r="K20" s="28"/>
      <c r="L20" s="10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33"/>
      <c r="C21" s="28"/>
      <c r="D21" s="28"/>
      <c r="E21" s="101" t="s">
        <v>20</v>
      </c>
      <c r="F21" s="28"/>
      <c r="G21" s="28"/>
      <c r="H21" s="28"/>
      <c r="I21" s="99" t="s">
        <v>25</v>
      </c>
      <c r="J21" s="101" t="s">
        <v>17</v>
      </c>
      <c r="K21" s="28"/>
      <c r="L21" s="10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7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10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33"/>
      <c r="C23" s="28"/>
      <c r="D23" s="99" t="s">
        <v>29</v>
      </c>
      <c r="E23" s="28"/>
      <c r="F23" s="28"/>
      <c r="G23" s="28"/>
      <c r="H23" s="28"/>
      <c r="I23" s="99" t="s">
        <v>24</v>
      </c>
      <c r="J23" s="101">
        <f>IF('Rekapitulace stavby'!AN19="","",'Rekapitulace stavby'!AN19)</f>
      </c>
      <c r="K23" s="28"/>
      <c r="L23" s="10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33"/>
      <c r="C24" s="28"/>
      <c r="D24" s="28"/>
      <c r="E24" s="101" t="str">
        <f>IF('Rekapitulace stavby'!E20="","",'Rekapitulace stavby'!E20)</f>
        <v> </v>
      </c>
      <c r="F24" s="28"/>
      <c r="G24" s="28"/>
      <c r="H24" s="28"/>
      <c r="I24" s="99" t="s">
        <v>25</v>
      </c>
      <c r="J24" s="101">
        <f>IF('Rekapitulace stavby'!AN20="","",'Rekapitulace stavby'!AN20)</f>
      </c>
      <c r="K24" s="28"/>
      <c r="L24" s="10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7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10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33"/>
      <c r="C26" s="28"/>
      <c r="D26" s="99" t="s">
        <v>30</v>
      </c>
      <c r="E26" s="28"/>
      <c r="F26" s="28"/>
      <c r="G26" s="28"/>
      <c r="H26" s="28"/>
      <c r="I26" s="28"/>
      <c r="J26" s="28"/>
      <c r="K26" s="28"/>
      <c r="L26" s="10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103"/>
      <c r="B27" s="104"/>
      <c r="C27" s="103"/>
      <c r="D27" s="103"/>
      <c r="E27" s="316" t="s">
        <v>17</v>
      </c>
      <c r="F27" s="316"/>
      <c r="G27" s="316"/>
      <c r="H27" s="316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1" customFormat="1" ht="6.7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10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75" customHeight="1">
      <c r="A29" s="28"/>
      <c r="B29" s="33"/>
      <c r="C29" s="28"/>
      <c r="D29" s="106"/>
      <c r="E29" s="106"/>
      <c r="F29" s="106"/>
      <c r="G29" s="106"/>
      <c r="H29" s="106"/>
      <c r="I29" s="106"/>
      <c r="J29" s="106"/>
      <c r="K29" s="106"/>
      <c r="L29" s="10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4.75" customHeight="1">
      <c r="A30" s="28"/>
      <c r="B30" s="33"/>
      <c r="C30" s="28"/>
      <c r="D30" s="107" t="s">
        <v>31</v>
      </c>
      <c r="E30" s="28"/>
      <c r="F30" s="28"/>
      <c r="G30" s="28"/>
      <c r="H30" s="28"/>
      <c r="I30" s="28"/>
      <c r="J30" s="108">
        <f>ROUND(J87,2)</f>
        <v>0</v>
      </c>
      <c r="K30" s="28"/>
      <c r="L30" s="10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75" customHeight="1">
      <c r="A31" s="28"/>
      <c r="B31" s="33"/>
      <c r="C31" s="28"/>
      <c r="D31" s="106"/>
      <c r="E31" s="106"/>
      <c r="F31" s="106"/>
      <c r="G31" s="106"/>
      <c r="H31" s="106"/>
      <c r="I31" s="106"/>
      <c r="J31" s="106"/>
      <c r="K31" s="106"/>
      <c r="L31" s="10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25" customHeight="1">
      <c r="A32" s="28"/>
      <c r="B32" s="33"/>
      <c r="C32" s="28"/>
      <c r="D32" s="28"/>
      <c r="E32" s="28"/>
      <c r="F32" s="109" t="s">
        <v>33</v>
      </c>
      <c r="G32" s="28"/>
      <c r="H32" s="28"/>
      <c r="I32" s="109" t="s">
        <v>32</v>
      </c>
      <c r="J32" s="109" t="s">
        <v>34</v>
      </c>
      <c r="K32" s="28"/>
      <c r="L32" s="10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25" customHeight="1">
      <c r="A33" s="28"/>
      <c r="B33" s="33"/>
      <c r="C33" s="28"/>
      <c r="D33" s="110" t="s">
        <v>35</v>
      </c>
      <c r="E33" s="99" t="s">
        <v>36</v>
      </c>
      <c r="F33" s="111">
        <f>ROUND((SUM(BE87:BE146)),2)</f>
        <v>0</v>
      </c>
      <c r="G33" s="28"/>
      <c r="H33" s="28"/>
      <c r="I33" s="112">
        <v>0.21</v>
      </c>
      <c r="J33" s="111">
        <f>ROUND(((SUM(BE87:BE146))*I33),2)</f>
        <v>0</v>
      </c>
      <c r="K33" s="28"/>
      <c r="L33" s="10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25" customHeight="1">
      <c r="A34" s="28"/>
      <c r="B34" s="33"/>
      <c r="C34" s="28"/>
      <c r="D34" s="28"/>
      <c r="E34" s="99" t="s">
        <v>37</v>
      </c>
      <c r="F34" s="111">
        <f>ROUND((SUM(BF87:BF146)),2)</f>
        <v>0</v>
      </c>
      <c r="G34" s="28"/>
      <c r="H34" s="28"/>
      <c r="I34" s="112">
        <v>0.15</v>
      </c>
      <c r="J34" s="111">
        <f>ROUND(((SUM(BF87:BF146))*I34),2)</f>
        <v>0</v>
      </c>
      <c r="K34" s="28"/>
      <c r="L34" s="10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25" customHeight="1" hidden="1">
      <c r="A35" s="28"/>
      <c r="B35" s="33"/>
      <c r="C35" s="28"/>
      <c r="D35" s="28"/>
      <c r="E35" s="99" t="s">
        <v>38</v>
      </c>
      <c r="F35" s="111">
        <f>ROUND((SUM(BG87:BG146)),2)</f>
        <v>0</v>
      </c>
      <c r="G35" s="28"/>
      <c r="H35" s="28"/>
      <c r="I35" s="112">
        <v>0.21</v>
      </c>
      <c r="J35" s="111">
        <f>0</f>
        <v>0</v>
      </c>
      <c r="K35" s="28"/>
      <c r="L35" s="10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25" customHeight="1" hidden="1">
      <c r="A36" s="28"/>
      <c r="B36" s="33"/>
      <c r="C36" s="28"/>
      <c r="D36" s="28"/>
      <c r="E36" s="99" t="s">
        <v>39</v>
      </c>
      <c r="F36" s="111">
        <f>ROUND((SUM(BH87:BH146)),2)</f>
        <v>0</v>
      </c>
      <c r="G36" s="28"/>
      <c r="H36" s="28"/>
      <c r="I36" s="112">
        <v>0.15</v>
      </c>
      <c r="J36" s="111">
        <f>0</f>
        <v>0</v>
      </c>
      <c r="K36" s="28"/>
      <c r="L36" s="10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25" customHeight="1" hidden="1">
      <c r="A37" s="28"/>
      <c r="B37" s="33"/>
      <c r="C37" s="28"/>
      <c r="D37" s="28"/>
      <c r="E37" s="99" t="s">
        <v>40</v>
      </c>
      <c r="F37" s="111">
        <f>ROUND((SUM(BI87:BI146)),2)</f>
        <v>0</v>
      </c>
      <c r="G37" s="28"/>
      <c r="H37" s="28"/>
      <c r="I37" s="112">
        <v>0</v>
      </c>
      <c r="J37" s="111">
        <f>0</f>
        <v>0</v>
      </c>
      <c r="K37" s="28"/>
      <c r="L37" s="10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7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10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4.75" customHeight="1">
      <c r="A39" s="28"/>
      <c r="B39" s="33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5"/>
      <c r="J39" s="118">
        <f>SUM(J30:J37)</f>
        <v>0</v>
      </c>
      <c r="K39" s="119"/>
      <c r="L39" s="10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25" customHeight="1">
      <c r="A40" s="28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0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1" customFormat="1" ht="6.75" customHeight="1">
      <c r="A44" s="28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00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1" customFormat="1" ht="24.75" customHeight="1">
      <c r="A45" s="28"/>
      <c r="B45" s="29"/>
      <c r="C45" s="20" t="s">
        <v>85</v>
      </c>
      <c r="D45" s="30"/>
      <c r="E45" s="30"/>
      <c r="F45" s="30"/>
      <c r="G45" s="30"/>
      <c r="H45" s="30"/>
      <c r="I45" s="30"/>
      <c r="J45" s="30"/>
      <c r="K45" s="30"/>
      <c r="L45" s="10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1" customFormat="1" ht="6.75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100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1" customFormat="1" ht="12" customHeight="1">
      <c r="A47" s="28"/>
      <c r="B47" s="29"/>
      <c r="C47" s="25" t="s">
        <v>14</v>
      </c>
      <c r="D47" s="30"/>
      <c r="E47" s="30"/>
      <c r="F47" s="30"/>
      <c r="G47" s="30"/>
      <c r="H47" s="30"/>
      <c r="I47" s="30"/>
      <c r="J47" s="30"/>
      <c r="K47" s="30"/>
      <c r="L47" s="100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1" customFormat="1" ht="16.5" customHeight="1">
      <c r="A48" s="28"/>
      <c r="B48" s="29"/>
      <c r="C48" s="30"/>
      <c r="D48" s="30"/>
      <c r="E48" s="309" t="str">
        <f>E7</f>
        <v>Vodovod a kanalizace v ulici Polní</v>
      </c>
      <c r="F48" s="310"/>
      <c r="G48" s="310"/>
      <c r="H48" s="310"/>
      <c r="I48" s="30"/>
      <c r="J48" s="30"/>
      <c r="K48" s="30"/>
      <c r="L48" s="100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1" customFormat="1" ht="12" customHeight="1">
      <c r="A49" s="28"/>
      <c r="B49" s="29"/>
      <c r="C49" s="25" t="s">
        <v>83</v>
      </c>
      <c r="D49" s="30"/>
      <c r="E49" s="30"/>
      <c r="F49" s="30"/>
      <c r="G49" s="30"/>
      <c r="H49" s="30"/>
      <c r="I49" s="30"/>
      <c r="J49" s="30"/>
      <c r="K49" s="30"/>
      <c r="L49" s="100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1" customFormat="1" ht="16.5" customHeight="1">
      <c r="A50" s="28"/>
      <c r="B50" s="29"/>
      <c r="C50" s="30"/>
      <c r="D50" s="30"/>
      <c r="E50" s="297" t="str">
        <f>E9</f>
        <v>Morkov_4_2 - Splašková kanalizace</v>
      </c>
      <c r="F50" s="311"/>
      <c r="G50" s="311"/>
      <c r="H50" s="311"/>
      <c r="I50" s="30"/>
      <c r="J50" s="30"/>
      <c r="K50" s="30"/>
      <c r="L50" s="100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1" customFormat="1" ht="6.75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10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1" customFormat="1" ht="12" customHeight="1">
      <c r="A52" s="28"/>
      <c r="B52" s="29"/>
      <c r="C52" s="25" t="s">
        <v>19</v>
      </c>
      <c r="D52" s="30"/>
      <c r="E52" s="30"/>
      <c r="F52" s="23" t="str">
        <f>F12</f>
        <v> </v>
      </c>
      <c r="G52" s="30"/>
      <c r="H52" s="30"/>
      <c r="I52" s="25" t="s">
        <v>21</v>
      </c>
      <c r="J52" s="53" t="str">
        <f>IF(J12="","",J12)</f>
        <v>22. 11. 2020</v>
      </c>
      <c r="K52" s="30"/>
      <c r="L52" s="10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1" customFormat="1" ht="6.75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10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1" customFormat="1" ht="15" customHeight="1">
      <c r="A54" s="28"/>
      <c r="B54" s="29"/>
      <c r="C54" s="25" t="s">
        <v>23</v>
      </c>
      <c r="D54" s="30"/>
      <c r="E54" s="30"/>
      <c r="F54" s="23" t="str">
        <f>E15</f>
        <v> </v>
      </c>
      <c r="G54" s="30"/>
      <c r="H54" s="30"/>
      <c r="I54" s="25" t="s">
        <v>27</v>
      </c>
      <c r="J54" s="26" t="str">
        <f>E21</f>
        <v> </v>
      </c>
      <c r="K54" s="30"/>
      <c r="L54" s="10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1" customFormat="1" ht="15" customHeight="1">
      <c r="A55" s="28"/>
      <c r="B55" s="29"/>
      <c r="C55" s="25" t="s">
        <v>26</v>
      </c>
      <c r="D55" s="30"/>
      <c r="E55" s="30"/>
      <c r="F55" s="23" t="str">
        <f>IF(E18="","",E18)</f>
        <v> </v>
      </c>
      <c r="G55" s="30"/>
      <c r="H55" s="30"/>
      <c r="I55" s="25" t="s">
        <v>29</v>
      </c>
      <c r="J55" s="26" t="str">
        <f>E24</f>
        <v> </v>
      </c>
      <c r="K55" s="30"/>
      <c r="L55" s="10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1" customFormat="1" ht="9.75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100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1" customFormat="1" ht="29.25" customHeight="1">
      <c r="A57" s="28"/>
      <c r="B57" s="29"/>
      <c r="C57" s="124" t="s">
        <v>86</v>
      </c>
      <c r="D57" s="37"/>
      <c r="E57" s="37"/>
      <c r="F57" s="37"/>
      <c r="G57" s="37"/>
      <c r="H57" s="37"/>
      <c r="I57" s="37"/>
      <c r="J57" s="125" t="s">
        <v>87</v>
      </c>
      <c r="K57" s="37"/>
      <c r="L57" s="10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1" customFormat="1" ht="9.75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10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1" customFormat="1" ht="22.5" customHeight="1">
      <c r="A59" s="28"/>
      <c r="B59" s="29"/>
      <c r="C59" s="126" t="s">
        <v>63</v>
      </c>
      <c r="D59" s="30"/>
      <c r="E59" s="30"/>
      <c r="F59" s="30"/>
      <c r="G59" s="30"/>
      <c r="H59" s="30"/>
      <c r="I59" s="30"/>
      <c r="J59" s="71"/>
      <c r="K59" s="30"/>
      <c r="L59" s="10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4" t="s">
        <v>88</v>
      </c>
    </row>
    <row r="60" spans="2:12" s="8" customFormat="1" ht="24.75" customHeight="1">
      <c r="B60" s="127"/>
      <c r="C60" s="128"/>
      <c r="D60" s="129" t="s">
        <v>89</v>
      </c>
      <c r="E60" s="130"/>
      <c r="F60" s="130"/>
      <c r="G60" s="130"/>
      <c r="H60" s="130"/>
      <c r="I60" s="130"/>
      <c r="J60" s="131"/>
      <c r="K60" s="128"/>
      <c r="L60" s="132"/>
    </row>
    <row r="61" spans="2:12" s="9" customFormat="1" ht="19.5" customHeight="1">
      <c r="B61" s="133"/>
      <c r="C61" s="134"/>
      <c r="D61" s="135" t="s">
        <v>90</v>
      </c>
      <c r="E61" s="136"/>
      <c r="F61" s="136"/>
      <c r="G61" s="136"/>
      <c r="H61" s="136"/>
      <c r="I61" s="136"/>
      <c r="J61" s="137"/>
      <c r="K61" s="134"/>
      <c r="L61" s="138"/>
    </row>
    <row r="62" spans="2:12" s="9" customFormat="1" ht="19.5" customHeight="1">
      <c r="B62" s="133"/>
      <c r="C62" s="134"/>
      <c r="D62" s="135" t="s">
        <v>91</v>
      </c>
      <c r="E62" s="136"/>
      <c r="F62" s="136"/>
      <c r="G62" s="136"/>
      <c r="H62" s="136"/>
      <c r="I62" s="136"/>
      <c r="J62" s="137"/>
      <c r="K62" s="134"/>
      <c r="L62" s="138"/>
    </row>
    <row r="63" spans="2:12" s="9" customFormat="1" ht="19.5" customHeight="1">
      <c r="B63" s="133"/>
      <c r="C63" s="134"/>
      <c r="D63" s="135" t="s">
        <v>92</v>
      </c>
      <c r="E63" s="136"/>
      <c r="F63" s="136"/>
      <c r="G63" s="136"/>
      <c r="H63" s="136"/>
      <c r="I63" s="136"/>
      <c r="J63" s="137"/>
      <c r="K63" s="134"/>
      <c r="L63" s="138"/>
    </row>
    <row r="64" spans="2:12" s="9" customFormat="1" ht="19.5" customHeight="1">
      <c r="B64" s="133"/>
      <c r="C64" s="134"/>
      <c r="D64" s="135" t="s">
        <v>93</v>
      </c>
      <c r="E64" s="136"/>
      <c r="F64" s="136"/>
      <c r="G64" s="136"/>
      <c r="H64" s="136"/>
      <c r="I64" s="136"/>
      <c r="J64" s="137"/>
      <c r="K64" s="134"/>
      <c r="L64" s="138"/>
    </row>
    <row r="65" spans="2:12" s="9" customFormat="1" ht="19.5" customHeight="1">
      <c r="B65" s="133"/>
      <c r="C65" s="134"/>
      <c r="D65" s="135" t="s">
        <v>94</v>
      </c>
      <c r="E65" s="136"/>
      <c r="F65" s="136"/>
      <c r="G65" s="136"/>
      <c r="H65" s="136"/>
      <c r="I65" s="136"/>
      <c r="J65" s="137"/>
      <c r="K65" s="134"/>
      <c r="L65" s="138"/>
    </row>
    <row r="66" spans="2:12" s="9" customFormat="1" ht="19.5" customHeight="1">
      <c r="B66" s="133"/>
      <c r="C66" s="134"/>
      <c r="D66" s="135" t="s">
        <v>95</v>
      </c>
      <c r="E66" s="136"/>
      <c r="F66" s="136"/>
      <c r="G66" s="136"/>
      <c r="H66" s="136"/>
      <c r="I66" s="136"/>
      <c r="J66" s="137"/>
      <c r="K66" s="134"/>
      <c r="L66" s="138"/>
    </row>
    <row r="67" spans="2:12" s="9" customFormat="1" ht="19.5" customHeight="1">
      <c r="B67" s="133"/>
      <c r="C67" s="134"/>
      <c r="D67" s="135" t="s">
        <v>96</v>
      </c>
      <c r="E67" s="136"/>
      <c r="F67" s="136"/>
      <c r="G67" s="136"/>
      <c r="H67" s="136"/>
      <c r="I67" s="136"/>
      <c r="J67" s="137"/>
      <c r="K67" s="134"/>
      <c r="L67" s="138"/>
    </row>
    <row r="68" spans="1:31" s="1" customFormat="1" ht="21.75" customHeight="1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100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s="1" customFormat="1" ht="6.75" customHeight="1">
      <c r="A69" s="28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00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</row>
    <row r="73" spans="1:31" s="1" customFormat="1" ht="6.75" customHeight="1">
      <c r="A73" s="28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100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1" customFormat="1" ht="24.75" customHeight="1">
      <c r="A74" s="28"/>
      <c r="B74" s="29"/>
      <c r="C74" s="20" t="s">
        <v>103</v>
      </c>
      <c r="D74" s="30"/>
      <c r="E74" s="30"/>
      <c r="F74" s="30"/>
      <c r="G74" s="30"/>
      <c r="H74" s="30"/>
      <c r="I74" s="30"/>
      <c r="J74" s="30"/>
      <c r="K74" s="30"/>
      <c r="L74" s="100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1" customFormat="1" ht="6.75" customHeight="1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100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1" customFormat="1" ht="12" customHeight="1">
      <c r="A76" s="28"/>
      <c r="B76" s="29"/>
      <c r="C76" s="25" t="s">
        <v>14</v>
      </c>
      <c r="D76" s="30"/>
      <c r="E76" s="30"/>
      <c r="F76" s="30"/>
      <c r="G76" s="30"/>
      <c r="H76" s="30"/>
      <c r="I76" s="30"/>
      <c r="J76" s="30"/>
      <c r="K76" s="30"/>
      <c r="L76" s="10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6.5" customHeight="1">
      <c r="A77" s="28"/>
      <c r="B77" s="29"/>
      <c r="C77" s="30"/>
      <c r="D77" s="30"/>
      <c r="E77" s="309" t="str">
        <f>E7</f>
        <v>Vodovod a kanalizace v ulici Polní</v>
      </c>
      <c r="F77" s="310"/>
      <c r="G77" s="310"/>
      <c r="H77" s="310"/>
      <c r="I77" s="30"/>
      <c r="J77" s="30"/>
      <c r="K77" s="30"/>
      <c r="L77" s="10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1" customFormat="1" ht="12" customHeight="1">
      <c r="A78" s="28"/>
      <c r="B78" s="29"/>
      <c r="C78" s="25" t="s">
        <v>83</v>
      </c>
      <c r="D78" s="30"/>
      <c r="E78" s="30"/>
      <c r="F78" s="30"/>
      <c r="G78" s="30"/>
      <c r="H78" s="30"/>
      <c r="I78" s="30"/>
      <c r="J78" s="30"/>
      <c r="K78" s="30"/>
      <c r="L78" s="100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1" customFormat="1" ht="16.5" customHeight="1">
      <c r="A79" s="28"/>
      <c r="B79" s="29"/>
      <c r="C79" s="30"/>
      <c r="D79" s="30"/>
      <c r="E79" s="297" t="str">
        <f>E9</f>
        <v>Morkov_4_2 - Splašková kanalizace</v>
      </c>
      <c r="F79" s="311"/>
      <c r="G79" s="311"/>
      <c r="H79" s="311"/>
      <c r="I79" s="30"/>
      <c r="J79" s="30"/>
      <c r="K79" s="30"/>
      <c r="L79" s="10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1" customFormat="1" ht="6.75" customHeight="1">
      <c r="A80" s="28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100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1" customFormat="1" ht="12" customHeight="1">
      <c r="A81" s="28"/>
      <c r="B81" s="29"/>
      <c r="C81" s="25" t="s">
        <v>19</v>
      </c>
      <c r="D81" s="30"/>
      <c r="E81" s="30"/>
      <c r="F81" s="23" t="str">
        <f>F12</f>
        <v> </v>
      </c>
      <c r="G81" s="30"/>
      <c r="H81" s="30"/>
      <c r="I81" s="25" t="s">
        <v>21</v>
      </c>
      <c r="J81" s="53" t="str">
        <f>IF(J12="","",J12)</f>
        <v>22. 11. 2020</v>
      </c>
      <c r="K81" s="30"/>
      <c r="L81" s="10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1" customFormat="1" ht="6.75" customHeight="1">
      <c r="A82" s="28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10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1" customFormat="1" ht="15" customHeight="1">
      <c r="A83" s="28"/>
      <c r="B83" s="29"/>
      <c r="C83" s="25" t="s">
        <v>23</v>
      </c>
      <c r="D83" s="30"/>
      <c r="E83" s="30"/>
      <c r="F83" s="23" t="str">
        <f>E15</f>
        <v> </v>
      </c>
      <c r="G83" s="30"/>
      <c r="H83" s="30"/>
      <c r="I83" s="25" t="s">
        <v>27</v>
      </c>
      <c r="J83" s="26" t="str">
        <f>E21</f>
        <v> </v>
      </c>
      <c r="K83" s="30"/>
      <c r="L83" s="10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" customFormat="1" ht="15" customHeight="1">
      <c r="A84" s="28"/>
      <c r="B84" s="29"/>
      <c r="C84" s="25" t="s">
        <v>26</v>
      </c>
      <c r="D84" s="30"/>
      <c r="E84" s="30"/>
      <c r="F84" s="23" t="str">
        <f>IF(E18="","",E18)</f>
        <v> </v>
      </c>
      <c r="G84" s="30"/>
      <c r="H84" s="30"/>
      <c r="I84" s="25" t="s">
        <v>29</v>
      </c>
      <c r="J84" s="26" t="str">
        <f>E24</f>
        <v> </v>
      </c>
      <c r="K84" s="30"/>
      <c r="L84" s="10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1" customFormat="1" ht="9.75" customHeight="1">
      <c r="A85" s="28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100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10" customFormat="1" ht="29.25" customHeight="1">
      <c r="A86" s="139"/>
      <c r="B86" s="140"/>
      <c r="C86" s="141" t="s">
        <v>104</v>
      </c>
      <c r="D86" s="142" t="s">
        <v>50</v>
      </c>
      <c r="E86" s="142" t="s">
        <v>46</v>
      </c>
      <c r="F86" s="142" t="s">
        <v>47</v>
      </c>
      <c r="G86" s="142" t="s">
        <v>105</v>
      </c>
      <c r="H86" s="142" t="s">
        <v>106</v>
      </c>
      <c r="I86" s="142" t="s">
        <v>107</v>
      </c>
      <c r="J86" s="142" t="s">
        <v>87</v>
      </c>
      <c r="K86" s="143" t="s">
        <v>108</v>
      </c>
      <c r="L86" s="144"/>
      <c r="M86" s="61" t="s">
        <v>17</v>
      </c>
      <c r="N86" s="62" t="s">
        <v>35</v>
      </c>
      <c r="O86" s="62" t="s">
        <v>109</v>
      </c>
      <c r="P86" s="62" t="s">
        <v>110</v>
      </c>
      <c r="Q86" s="62" t="s">
        <v>111</v>
      </c>
      <c r="R86" s="62" t="s">
        <v>112</v>
      </c>
      <c r="S86" s="62" t="s">
        <v>113</v>
      </c>
      <c r="T86" s="63" t="s">
        <v>114</v>
      </c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</row>
    <row r="87" spans="1:63" s="1" customFormat="1" ht="22.5" customHeight="1">
      <c r="A87" s="28"/>
      <c r="B87" s="29"/>
      <c r="C87" s="69" t="s">
        <v>115</v>
      </c>
      <c r="D87" s="30"/>
      <c r="E87" s="30"/>
      <c r="F87" s="30"/>
      <c r="G87" s="30"/>
      <c r="H87" s="30"/>
      <c r="I87" s="30"/>
      <c r="J87" s="145"/>
      <c r="K87" s="30"/>
      <c r="L87" s="33"/>
      <c r="M87" s="64"/>
      <c r="N87" s="146"/>
      <c r="O87" s="66"/>
      <c r="P87" s="147">
        <f>P88</f>
        <v>921.2318109999999</v>
      </c>
      <c r="Q87" s="66"/>
      <c r="R87" s="147">
        <f>R88</f>
        <v>421.5702055</v>
      </c>
      <c r="S87" s="66"/>
      <c r="T87" s="148">
        <f>T88</f>
        <v>4.7649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T87" s="14" t="s">
        <v>64</v>
      </c>
      <c r="AU87" s="14" t="s">
        <v>88</v>
      </c>
      <c r="BK87" s="149">
        <f>BK88</f>
        <v>0</v>
      </c>
    </row>
    <row r="88" spans="2:63" s="11" customFormat="1" ht="25.5" customHeight="1">
      <c r="B88" s="150"/>
      <c r="C88" s="151"/>
      <c r="D88" s="152" t="s">
        <v>64</v>
      </c>
      <c r="E88" s="153" t="s">
        <v>116</v>
      </c>
      <c r="F88" s="153" t="s">
        <v>117</v>
      </c>
      <c r="G88" s="151"/>
      <c r="H88" s="151"/>
      <c r="I88" s="151"/>
      <c r="J88" s="154"/>
      <c r="K88" s="151"/>
      <c r="L88" s="155"/>
      <c r="M88" s="156"/>
      <c r="N88" s="157"/>
      <c r="O88" s="157"/>
      <c r="P88" s="158">
        <f>P89+P111+P113+P119+P126+P140+P145</f>
        <v>921.2318109999999</v>
      </c>
      <c r="Q88" s="157"/>
      <c r="R88" s="158">
        <f>R89+R111+R113+R119+R126+R140+R145</f>
        <v>421.5702055</v>
      </c>
      <c r="S88" s="157"/>
      <c r="T88" s="159">
        <f>T89+T111+T113+T119+T126+T140+T145</f>
        <v>4.7649</v>
      </c>
      <c r="AR88" s="160" t="s">
        <v>73</v>
      </c>
      <c r="AT88" s="161" t="s">
        <v>64</v>
      </c>
      <c r="AU88" s="161" t="s">
        <v>65</v>
      </c>
      <c r="AY88" s="160" t="s">
        <v>118</v>
      </c>
      <c r="BK88" s="162">
        <f>BK89+BK111+BK113+BK119+BK126+BK140+BK145</f>
        <v>0</v>
      </c>
    </row>
    <row r="89" spans="2:63" s="11" customFormat="1" ht="22.5" customHeight="1">
      <c r="B89" s="150"/>
      <c r="C89" s="151"/>
      <c r="D89" s="152" t="s">
        <v>64</v>
      </c>
      <c r="E89" s="163" t="s">
        <v>73</v>
      </c>
      <c r="F89" s="163" t="s">
        <v>119</v>
      </c>
      <c r="G89" s="151"/>
      <c r="H89" s="151"/>
      <c r="I89" s="151"/>
      <c r="J89" s="164"/>
      <c r="K89" s="151"/>
      <c r="L89" s="155"/>
      <c r="M89" s="156"/>
      <c r="N89" s="157"/>
      <c r="O89" s="157"/>
      <c r="P89" s="158">
        <f>SUM(P90:P110)</f>
        <v>556.7358609999999</v>
      </c>
      <c r="Q89" s="157"/>
      <c r="R89" s="158">
        <f>SUM(R90:R110)</f>
        <v>236.359924</v>
      </c>
      <c r="S89" s="157"/>
      <c r="T89" s="159">
        <f>SUM(T90:T110)</f>
        <v>4.68</v>
      </c>
      <c r="AR89" s="160" t="s">
        <v>73</v>
      </c>
      <c r="AT89" s="161" t="s">
        <v>64</v>
      </c>
      <c r="AU89" s="161" t="s">
        <v>73</v>
      </c>
      <c r="AY89" s="160" t="s">
        <v>118</v>
      </c>
      <c r="BK89" s="162">
        <f>SUM(BK90:BK110)</f>
        <v>0</v>
      </c>
    </row>
    <row r="90" spans="1:65" s="1" customFormat="1" ht="33" customHeight="1">
      <c r="A90" s="28"/>
      <c r="B90" s="29"/>
      <c r="C90" s="165" t="s">
        <v>340</v>
      </c>
      <c r="D90" s="165" t="s">
        <v>121</v>
      </c>
      <c r="E90" s="166" t="s">
        <v>402</v>
      </c>
      <c r="F90" s="167" t="s">
        <v>403</v>
      </c>
      <c r="G90" s="168" t="s">
        <v>124</v>
      </c>
      <c r="H90" s="169">
        <v>9</v>
      </c>
      <c r="I90" s="170"/>
      <c r="J90" s="170"/>
      <c r="K90" s="167" t="s">
        <v>125</v>
      </c>
      <c r="L90" s="33"/>
      <c r="M90" s="171" t="s">
        <v>17</v>
      </c>
      <c r="N90" s="172" t="s">
        <v>36</v>
      </c>
      <c r="O90" s="173">
        <v>0.76</v>
      </c>
      <c r="P90" s="173">
        <f aca="true" t="shared" si="0" ref="P90:P106">O90*H90</f>
        <v>6.84</v>
      </c>
      <c r="Q90" s="173">
        <v>0</v>
      </c>
      <c r="R90" s="173">
        <f aca="true" t="shared" si="1" ref="R90:R106">Q90*H90</f>
        <v>0</v>
      </c>
      <c r="S90" s="173">
        <v>0.3</v>
      </c>
      <c r="T90" s="174">
        <f aca="true" t="shared" si="2" ref="T90:T106">S90*H90</f>
        <v>2.6999999999999997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R90" s="175" t="s">
        <v>126</v>
      </c>
      <c r="AT90" s="175" t="s">
        <v>121</v>
      </c>
      <c r="AU90" s="175" t="s">
        <v>75</v>
      </c>
      <c r="AY90" s="14" t="s">
        <v>118</v>
      </c>
      <c r="BE90" s="176">
        <f aca="true" t="shared" si="3" ref="BE90:BE106">IF(N90="základní",J90,0)</f>
        <v>0</v>
      </c>
      <c r="BF90" s="176">
        <f aca="true" t="shared" si="4" ref="BF90:BF106">IF(N90="snížená",J90,0)</f>
        <v>0</v>
      </c>
      <c r="BG90" s="176">
        <f aca="true" t="shared" si="5" ref="BG90:BG106">IF(N90="zákl. přenesená",J90,0)</f>
        <v>0</v>
      </c>
      <c r="BH90" s="176">
        <f aca="true" t="shared" si="6" ref="BH90:BH106">IF(N90="sníž. přenesená",J90,0)</f>
        <v>0</v>
      </c>
      <c r="BI90" s="176">
        <f aca="true" t="shared" si="7" ref="BI90:BI106">IF(N90="nulová",J90,0)</f>
        <v>0</v>
      </c>
      <c r="BJ90" s="14" t="s">
        <v>73</v>
      </c>
      <c r="BK90" s="176">
        <f aca="true" t="shared" si="8" ref="BK90:BK106">ROUND(I90*H90,2)</f>
        <v>0</v>
      </c>
      <c r="BL90" s="14" t="s">
        <v>126</v>
      </c>
      <c r="BM90" s="175" t="s">
        <v>404</v>
      </c>
    </row>
    <row r="91" spans="1:65" s="1" customFormat="1" ht="33" customHeight="1">
      <c r="A91" s="28"/>
      <c r="B91" s="29"/>
      <c r="C91" s="165" t="s">
        <v>323</v>
      </c>
      <c r="D91" s="165" t="s">
        <v>121</v>
      </c>
      <c r="E91" s="166" t="s">
        <v>405</v>
      </c>
      <c r="F91" s="167" t="s">
        <v>406</v>
      </c>
      <c r="G91" s="168" t="s">
        <v>124</v>
      </c>
      <c r="H91" s="169">
        <v>9</v>
      </c>
      <c r="I91" s="170"/>
      <c r="J91" s="170"/>
      <c r="K91" s="167" t="s">
        <v>125</v>
      </c>
      <c r="L91" s="33"/>
      <c r="M91" s="171" t="s">
        <v>17</v>
      </c>
      <c r="N91" s="172" t="s">
        <v>36</v>
      </c>
      <c r="O91" s="173">
        <v>0.772</v>
      </c>
      <c r="P91" s="173">
        <f t="shared" si="0"/>
        <v>6.948</v>
      </c>
      <c r="Q91" s="173">
        <v>0</v>
      </c>
      <c r="R91" s="173">
        <f t="shared" si="1"/>
        <v>0</v>
      </c>
      <c r="S91" s="173">
        <v>0.22</v>
      </c>
      <c r="T91" s="174">
        <f t="shared" si="2"/>
        <v>1.98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R91" s="175" t="s">
        <v>126</v>
      </c>
      <c r="AT91" s="175" t="s">
        <v>121</v>
      </c>
      <c r="AU91" s="175" t="s">
        <v>75</v>
      </c>
      <c r="AY91" s="14" t="s">
        <v>118</v>
      </c>
      <c r="BE91" s="176">
        <f t="shared" si="3"/>
        <v>0</v>
      </c>
      <c r="BF91" s="176">
        <f t="shared" si="4"/>
        <v>0</v>
      </c>
      <c r="BG91" s="176">
        <f t="shared" si="5"/>
        <v>0</v>
      </c>
      <c r="BH91" s="176">
        <f t="shared" si="6"/>
        <v>0</v>
      </c>
      <c r="BI91" s="176">
        <f t="shared" si="7"/>
        <v>0</v>
      </c>
      <c r="BJ91" s="14" t="s">
        <v>73</v>
      </c>
      <c r="BK91" s="176">
        <f t="shared" si="8"/>
        <v>0</v>
      </c>
      <c r="BL91" s="14" t="s">
        <v>126</v>
      </c>
      <c r="BM91" s="175" t="s">
        <v>407</v>
      </c>
    </row>
    <row r="92" spans="1:65" s="1" customFormat="1" ht="16.5" customHeight="1">
      <c r="A92" s="28"/>
      <c r="B92" s="29"/>
      <c r="C92" s="165" t="s">
        <v>73</v>
      </c>
      <c r="D92" s="165" t="s">
        <v>121</v>
      </c>
      <c r="E92" s="166" t="s">
        <v>132</v>
      </c>
      <c r="F92" s="167" t="s">
        <v>133</v>
      </c>
      <c r="G92" s="168" t="s">
        <v>134</v>
      </c>
      <c r="H92" s="169">
        <v>170</v>
      </c>
      <c r="I92" s="170"/>
      <c r="J92" s="170"/>
      <c r="K92" s="167" t="s">
        <v>135</v>
      </c>
      <c r="L92" s="33"/>
      <c r="M92" s="171" t="s">
        <v>17</v>
      </c>
      <c r="N92" s="172" t="s">
        <v>36</v>
      </c>
      <c r="O92" s="173">
        <v>0.184</v>
      </c>
      <c r="P92" s="173">
        <f t="shared" si="0"/>
        <v>31.28</v>
      </c>
      <c r="Q92" s="173">
        <v>3E-05</v>
      </c>
      <c r="R92" s="173">
        <f t="shared" si="1"/>
        <v>0.0051</v>
      </c>
      <c r="S92" s="173">
        <v>0</v>
      </c>
      <c r="T92" s="174">
        <f t="shared" si="2"/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R92" s="175" t="s">
        <v>126</v>
      </c>
      <c r="AT92" s="175" t="s">
        <v>121</v>
      </c>
      <c r="AU92" s="175" t="s">
        <v>75</v>
      </c>
      <c r="AY92" s="14" t="s">
        <v>118</v>
      </c>
      <c r="BE92" s="176">
        <f t="shared" si="3"/>
        <v>0</v>
      </c>
      <c r="BF92" s="176">
        <f t="shared" si="4"/>
        <v>0</v>
      </c>
      <c r="BG92" s="176">
        <f t="shared" si="5"/>
        <v>0</v>
      </c>
      <c r="BH92" s="176">
        <f t="shared" si="6"/>
        <v>0</v>
      </c>
      <c r="BI92" s="176">
        <f t="shared" si="7"/>
        <v>0</v>
      </c>
      <c r="BJ92" s="14" t="s">
        <v>73</v>
      </c>
      <c r="BK92" s="176">
        <f t="shared" si="8"/>
        <v>0</v>
      </c>
      <c r="BL92" s="14" t="s">
        <v>126</v>
      </c>
      <c r="BM92" s="175" t="s">
        <v>408</v>
      </c>
    </row>
    <row r="93" spans="1:65" s="1" customFormat="1" ht="24">
      <c r="A93" s="28"/>
      <c r="B93" s="29"/>
      <c r="C93" s="165" t="s">
        <v>75</v>
      </c>
      <c r="D93" s="165" t="s">
        <v>121</v>
      </c>
      <c r="E93" s="166" t="s">
        <v>137</v>
      </c>
      <c r="F93" s="167" t="s">
        <v>138</v>
      </c>
      <c r="G93" s="168" t="s">
        <v>139</v>
      </c>
      <c r="H93" s="169">
        <v>20</v>
      </c>
      <c r="I93" s="170"/>
      <c r="J93" s="170"/>
      <c r="K93" s="167" t="s">
        <v>135</v>
      </c>
      <c r="L93" s="33"/>
      <c r="M93" s="171" t="s">
        <v>17</v>
      </c>
      <c r="N93" s="172" t="s">
        <v>36</v>
      </c>
      <c r="O93" s="173">
        <v>0</v>
      </c>
      <c r="P93" s="173">
        <f t="shared" si="0"/>
        <v>0</v>
      </c>
      <c r="Q93" s="173">
        <v>0</v>
      </c>
      <c r="R93" s="173">
        <f t="shared" si="1"/>
        <v>0</v>
      </c>
      <c r="S93" s="173">
        <v>0</v>
      </c>
      <c r="T93" s="174">
        <f t="shared" si="2"/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R93" s="175" t="s">
        <v>126</v>
      </c>
      <c r="AT93" s="175" t="s">
        <v>121</v>
      </c>
      <c r="AU93" s="175" t="s">
        <v>75</v>
      </c>
      <c r="AY93" s="14" t="s">
        <v>118</v>
      </c>
      <c r="BE93" s="176">
        <f t="shared" si="3"/>
        <v>0</v>
      </c>
      <c r="BF93" s="176">
        <f t="shared" si="4"/>
        <v>0</v>
      </c>
      <c r="BG93" s="176">
        <f t="shared" si="5"/>
        <v>0</v>
      </c>
      <c r="BH93" s="176">
        <f t="shared" si="6"/>
        <v>0</v>
      </c>
      <c r="BI93" s="176">
        <f t="shared" si="7"/>
        <v>0</v>
      </c>
      <c r="BJ93" s="14" t="s">
        <v>73</v>
      </c>
      <c r="BK93" s="176">
        <f t="shared" si="8"/>
        <v>0</v>
      </c>
      <c r="BL93" s="14" t="s">
        <v>126</v>
      </c>
      <c r="BM93" s="175" t="s">
        <v>409</v>
      </c>
    </row>
    <row r="94" spans="1:65" s="1" customFormat="1" ht="48">
      <c r="A94" s="28"/>
      <c r="B94" s="29"/>
      <c r="C94" s="165" t="s">
        <v>141</v>
      </c>
      <c r="D94" s="165" t="s">
        <v>121</v>
      </c>
      <c r="E94" s="166" t="s">
        <v>142</v>
      </c>
      <c r="F94" s="167" t="s">
        <v>143</v>
      </c>
      <c r="G94" s="168" t="s">
        <v>144</v>
      </c>
      <c r="H94" s="169">
        <v>8</v>
      </c>
      <c r="I94" s="170"/>
      <c r="J94" s="170"/>
      <c r="K94" s="167" t="s">
        <v>135</v>
      </c>
      <c r="L94" s="33"/>
      <c r="M94" s="171" t="s">
        <v>17</v>
      </c>
      <c r="N94" s="172" t="s">
        <v>36</v>
      </c>
      <c r="O94" s="173">
        <v>0.703</v>
      </c>
      <c r="P94" s="173">
        <f t="shared" si="0"/>
        <v>5.624</v>
      </c>
      <c r="Q94" s="173">
        <v>0.00868</v>
      </c>
      <c r="R94" s="173">
        <f t="shared" si="1"/>
        <v>0.06944</v>
      </c>
      <c r="S94" s="173">
        <v>0</v>
      </c>
      <c r="T94" s="174">
        <f t="shared" si="2"/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R94" s="175" t="s">
        <v>126</v>
      </c>
      <c r="AT94" s="175" t="s">
        <v>121</v>
      </c>
      <c r="AU94" s="175" t="s">
        <v>75</v>
      </c>
      <c r="AY94" s="14" t="s">
        <v>118</v>
      </c>
      <c r="BE94" s="176">
        <f t="shared" si="3"/>
        <v>0</v>
      </c>
      <c r="BF94" s="176">
        <f t="shared" si="4"/>
        <v>0</v>
      </c>
      <c r="BG94" s="176">
        <f t="shared" si="5"/>
        <v>0</v>
      </c>
      <c r="BH94" s="176">
        <f t="shared" si="6"/>
        <v>0</v>
      </c>
      <c r="BI94" s="176">
        <f t="shared" si="7"/>
        <v>0</v>
      </c>
      <c r="BJ94" s="14" t="s">
        <v>73</v>
      </c>
      <c r="BK94" s="176">
        <f t="shared" si="8"/>
        <v>0</v>
      </c>
      <c r="BL94" s="14" t="s">
        <v>126</v>
      </c>
      <c r="BM94" s="175" t="s">
        <v>410</v>
      </c>
    </row>
    <row r="95" spans="1:65" s="1" customFormat="1" ht="48">
      <c r="A95" s="28"/>
      <c r="B95" s="29"/>
      <c r="C95" s="165" t="s">
        <v>126</v>
      </c>
      <c r="D95" s="165" t="s">
        <v>121</v>
      </c>
      <c r="E95" s="166" t="s">
        <v>146</v>
      </c>
      <c r="F95" s="167" t="s">
        <v>147</v>
      </c>
      <c r="G95" s="168" t="s">
        <v>144</v>
      </c>
      <c r="H95" s="169">
        <v>6</v>
      </c>
      <c r="I95" s="170"/>
      <c r="J95" s="170"/>
      <c r="K95" s="167" t="s">
        <v>135</v>
      </c>
      <c r="L95" s="33"/>
      <c r="M95" s="171" t="s">
        <v>17</v>
      </c>
      <c r="N95" s="172" t="s">
        <v>36</v>
      </c>
      <c r="O95" s="173">
        <v>0.547</v>
      </c>
      <c r="P95" s="173">
        <f t="shared" si="0"/>
        <v>3.282</v>
      </c>
      <c r="Q95" s="173">
        <v>0.0369</v>
      </c>
      <c r="R95" s="173">
        <f t="shared" si="1"/>
        <v>0.2214</v>
      </c>
      <c r="S95" s="173">
        <v>0</v>
      </c>
      <c r="T95" s="174">
        <f t="shared" si="2"/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R95" s="175" t="s">
        <v>126</v>
      </c>
      <c r="AT95" s="175" t="s">
        <v>121</v>
      </c>
      <c r="AU95" s="175" t="s">
        <v>75</v>
      </c>
      <c r="AY95" s="14" t="s">
        <v>118</v>
      </c>
      <c r="BE95" s="176">
        <f t="shared" si="3"/>
        <v>0</v>
      </c>
      <c r="BF95" s="176">
        <f t="shared" si="4"/>
        <v>0</v>
      </c>
      <c r="BG95" s="176">
        <f t="shared" si="5"/>
        <v>0</v>
      </c>
      <c r="BH95" s="176">
        <f t="shared" si="6"/>
        <v>0</v>
      </c>
      <c r="BI95" s="176">
        <f t="shared" si="7"/>
        <v>0</v>
      </c>
      <c r="BJ95" s="14" t="s">
        <v>73</v>
      </c>
      <c r="BK95" s="176">
        <f t="shared" si="8"/>
        <v>0</v>
      </c>
      <c r="BL95" s="14" t="s">
        <v>126</v>
      </c>
      <c r="BM95" s="175" t="s">
        <v>411</v>
      </c>
    </row>
    <row r="96" spans="1:65" s="1" customFormat="1" ht="33" customHeight="1">
      <c r="A96" s="28"/>
      <c r="B96" s="29"/>
      <c r="C96" s="165" t="s">
        <v>149</v>
      </c>
      <c r="D96" s="165" t="s">
        <v>121</v>
      </c>
      <c r="E96" s="166" t="s">
        <v>150</v>
      </c>
      <c r="F96" s="167" t="s">
        <v>151</v>
      </c>
      <c r="G96" s="168" t="s">
        <v>152</v>
      </c>
      <c r="H96" s="169">
        <v>387.8</v>
      </c>
      <c r="I96" s="170"/>
      <c r="J96" s="170"/>
      <c r="K96" s="167" t="s">
        <v>135</v>
      </c>
      <c r="L96" s="33"/>
      <c r="M96" s="171" t="s">
        <v>17</v>
      </c>
      <c r="N96" s="172" t="s">
        <v>36</v>
      </c>
      <c r="O96" s="173">
        <v>0.336</v>
      </c>
      <c r="P96" s="173">
        <f t="shared" si="0"/>
        <v>130.3008</v>
      </c>
      <c r="Q96" s="173">
        <v>0</v>
      </c>
      <c r="R96" s="173">
        <f t="shared" si="1"/>
        <v>0</v>
      </c>
      <c r="S96" s="173">
        <v>0</v>
      </c>
      <c r="T96" s="174">
        <f t="shared" si="2"/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75" t="s">
        <v>126</v>
      </c>
      <c r="AT96" s="175" t="s">
        <v>121</v>
      </c>
      <c r="AU96" s="175" t="s">
        <v>75</v>
      </c>
      <c r="AY96" s="14" t="s">
        <v>118</v>
      </c>
      <c r="BE96" s="176">
        <f t="shared" si="3"/>
        <v>0</v>
      </c>
      <c r="BF96" s="176">
        <f t="shared" si="4"/>
        <v>0</v>
      </c>
      <c r="BG96" s="176">
        <f t="shared" si="5"/>
        <v>0</v>
      </c>
      <c r="BH96" s="176">
        <f t="shared" si="6"/>
        <v>0</v>
      </c>
      <c r="BI96" s="176">
        <f t="shared" si="7"/>
        <v>0</v>
      </c>
      <c r="BJ96" s="14" t="s">
        <v>73</v>
      </c>
      <c r="BK96" s="176">
        <f t="shared" si="8"/>
        <v>0</v>
      </c>
      <c r="BL96" s="14" t="s">
        <v>126</v>
      </c>
      <c r="BM96" s="175" t="s">
        <v>412</v>
      </c>
    </row>
    <row r="97" spans="1:65" s="1" customFormat="1" ht="24">
      <c r="A97" s="28"/>
      <c r="B97" s="29"/>
      <c r="C97" s="165" t="s">
        <v>154</v>
      </c>
      <c r="D97" s="165" t="s">
        <v>121</v>
      </c>
      <c r="E97" s="166" t="s">
        <v>155</v>
      </c>
      <c r="F97" s="167" t="s">
        <v>156</v>
      </c>
      <c r="G97" s="168" t="s">
        <v>124</v>
      </c>
      <c r="H97" s="169">
        <v>744.8</v>
      </c>
      <c r="I97" s="170"/>
      <c r="J97" s="170"/>
      <c r="K97" s="167" t="s">
        <v>135</v>
      </c>
      <c r="L97" s="33"/>
      <c r="M97" s="171" t="s">
        <v>17</v>
      </c>
      <c r="N97" s="172" t="s">
        <v>36</v>
      </c>
      <c r="O97" s="173">
        <v>0.088</v>
      </c>
      <c r="P97" s="173">
        <f t="shared" si="0"/>
        <v>65.54239999999999</v>
      </c>
      <c r="Q97" s="173">
        <v>0.00058</v>
      </c>
      <c r="R97" s="173">
        <f t="shared" si="1"/>
        <v>0.431984</v>
      </c>
      <c r="S97" s="173">
        <v>0</v>
      </c>
      <c r="T97" s="174">
        <f t="shared" si="2"/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R97" s="175" t="s">
        <v>126</v>
      </c>
      <c r="AT97" s="175" t="s">
        <v>121</v>
      </c>
      <c r="AU97" s="175" t="s">
        <v>75</v>
      </c>
      <c r="AY97" s="14" t="s">
        <v>118</v>
      </c>
      <c r="BE97" s="176">
        <f t="shared" si="3"/>
        <v>0</v>
      </c>
      <c r="BF97" s="176">
        <f t="shared" si="4"/>
        <v>0</v>
      </c>
      <c r="BG97" s="176">
        <f t="shared" si="5"/>
        <v>0</v>
      </c>
      <c r="BH97" s="176">
        <f t="shared" si="6"/>
        <v>0</v>
      </c>
      <c r="BI97" s="176">
        <f t="shared" si="7"/>
        <v>0</v>
      </c>
      <c r="BJ97" s="14" t="s">
        <v>73</v>
      </c>
      <c r="BK97" s="176">
        <f t="shared" si="8"/>
        <v>0</v>
      </c>
      <c r="BL97" s="14" t="s">
        <v>126</v>
      </c>
      <c r="BM97" s="175" t="s">
        <v>413</v>
      </c>
    </row>
    <row r="98" spans="1:65" s="1" customFormat="1" ht="24">
      <c r="A98" s="28"/>
      <c r="B98" s="29"/>
      <c r="C98" s="165" t="s">
        <v>158</v>
      </c>
      <c r="D98" s="165" t="s">
        <v>121</v>
      </c>
      <c r="E98" s="166" t="s">
        <v>159</v>
      </c>
      <c r="F98" s="167" t="s">
        <v>160</v>
      </c>
      <c r="G98" s="168" t="s">
        <v>124</v>
      </c>
      <c r="H98" s="169">
        <v>744.8</v>
      </c>
      <c r="I98" s="170"/>
      <c r="J98" s="170"/>
      <c r="K98" s="167" t="s">
        <v>135</v>
      </c>
      <c r="L98" s="33"/>
      <c r="M98" s="171" t="s">
        <v>17</v>
      </c>
      <c r="N98" s="172" t="s">
        <v>36</v>
      </c>
      <c r="O98" s="173">
        <v>0.085</v>
      </c>
      <c r="P98" s="173">
        <f t="shared" si="0"/>
        <v>63.308</v>
      </c>
      <c r="Q98" s="173">
        <v>0</v>
      </c>
      <c r="R98" s="173">
        <f t="shared" si="1"/>
        <v>0</v>
      </c>
      <c r="S98" s="173">
        <v>0</v>
      </c>
      <c r="T98" s="174">
        <f t="shared" si="2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75" t="s">
        <v>126</v>
      </c>
      <c r="AT98" s="175" t="s">
        <v>121</v>
      </c>
      <c r="AU98" s="175" t="s">
        <v>75</v>
      </c>
      <c r="AY98" s="14" t="s">
        <v>118</v>
      </c>
      <c r="BE98" s="176">
        <f t="shared" si="3"/>
        <v>0</v>
      </c>
      <c r="BF98" s="176">
        <f t="shared" si="4"/>
        <v>0</v>
      </c>
      <c r="BG98" s="176">
        <f t="shared" si="5"/>
        <v>0</v>
      </c>
      <c r="BH98" s="176">
        <f t="shared" si="6"/>
        <v>0</v>
      </c>
      <c r="BI98" s="176">
        <f t="shared" si="7"/>
        <v>0</v>
      </c>
      <c r="BJ98" s="14" t="s">
        <v>73</v>
      </c>
      <c r="BK98" s="176">
        <f t="shared" si="8"/>
        <v>0</v>
      </c>
      <c r="BL98" s="14" t="s">
        <v>126</v>
      </c>
      <c r="BM98" s="175" t="s">
        <v>414</v>
      </c>
    </row>
    <row r="99" spans="1:65" s="1" customFormat="1" ht="16.5" customHeight="1">
      <c r="A99" s="28"/>
      <c r="B99" s="29"/>
      <c r="C99" s="165" t="s">
        <v>162</v>
      </c>
      <c r="D99" s="165" t="s">
        <v>121</v>
      </c>
      <c r="E99" s="166" t="s">
        <v>163</v>
      </c>
      <c r="F99" s="167" t="s">
        <v>164</v>
      </c>
      <c r="G99" s="168" t="s">
        <v>152</v>
      </c>
      <c r="H99" s="169">
        <v>213.29</v>
      </c>
      <c r="I99" s="170"/>
      <c r="J99" s="170"/>
      <c r="K99" s="167" t="s">
        <v>17</v>
      </c>
      <c r="L99" s="33"/>
      <c r="M99" s="171" t="s">
        <v>17</v>
      </c>
      <c r="N99" s="172" t="s">
        <v>36</v>
      </c>
      <c r="O99" s="173">
        <v>0.345</v>
      </c>
      <c r="P99" s="173">
        <f t="shared" si="0"/>
        <v>73.58505</v>
      </c>
      <c r="Q99" s="173">
        <v>0</v>
      </c>
      <c r="R99" s="173">
        <f t="shared" si="1"/>
        <v>0</v>
      </c>
      <c r="S99" s="173">
        <v>0</v>
      </c>
      <c r="T99" s="174">
        <f t="shared" si="2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75" t="s">
        <v>126</v>
      </c>
      <c r="AT99" s="175" t="s">
        <v>121</v>
      </c>
      <c r="AU99" s="175" t="s">
        <v>75</v>
      </c>
      <c r="AY99" s="14" t="s">
        <v>118</v>
      </c>
      <c r="BE99" s="176">
        <f t="shared" si="3"/>
        <v>0</v>
      </c>
      <c r="BF99" s="176">
        <f t="shared" si="4"/>
        <v>0</v>
      </c>
      <c r="BG99" s="176">
        <f t="shared" si="5"/>
        <v>0</v>
      </c>
      <c r="BH99" s="176">
        <f t="shared" si="6"/>
        <v>0</v>
      </c>
      <c r="BI99" s="176">
        <f t="shared" si="7"/>
        <v>0</v>
      </c>
      <c r="BJ99" s="14" t="s">
        <v>73</v>
      </c>
      <c r="BK99" s="176">
        <f t="shared" si="8"/>
        <v>0</v>
      </c>
      <c r="BL99" s="14" t="s">
        <v>126</v>
      </c>
      <c r="BM99" s="175" t="s">
        <v>415</v>
      </c>
    </row>
    <row r="100" spans="1:65" s="1" customFormat="1" ht="36">
      <c r="A100" s="28"/>
      <c r="B100" s="29"/>
      <c r="C100" s="165" t="s">
        <v>166</v>
      </c>
      <c r="D100" s="165" t="s">
        <v>121</v>
      </c>
      <c r="E100" s="166" t="s">
        <v>167</v>
      </c>
      <c r="F100" s="167" t="s">
        <v>168</v>
      </c>
      <c r="G100" s="168" t="s">
        <v>152</v>
      </c>
      <c r="H100" s="169">
        <v>363.626</v>
      </c>
      <c r="I100" s="170"/>
      <c r="J100" s="170"/>
      <c r="K100" s="167" t="s">
        <v>135</v>
      </c>
      <c r="L100" s="33"/>
      <c r="M100" s="171" t="s">
        <v>17</v>
      </c>
      <c r="N100" s="172" t="s">
        <v>36</v>
      </c>
      <c r="O100" s="173">
        <v>0.054</v>
      </c>
      <c r="P100" s="173">
        <f t="shared" si="0"/>
        <v>19.635804</v>
      </c>
      <c r="Q100" s="173">
        <v>0</v>
      </c>
      <c r="R100" s="173">
        <f t="shared" si="1"/>
        <v>0</v>
      </c>
      <c r="S100" s="173">
        <v>0</v>
      </c>
      <c r="T100" s="174">
        <f t="shared" si="2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75" t="s">
        <v>126</v>
      </c>
      <c r="AT100" s="175" t="s">
        <v>121</v>
      </c>
      <c r="AU100" s="175" t="s">
        <v>75</v>
      </c>
      <c r="AY100" s="14" t="s">
        <v>118</v>
      </c>
      <c r="BE100" s="176">
        <f t="shared" si="3"/>
        <v>0</v>
      </c>
      <c r="BF100" s="176">
        <f t="shared" si="4"/>
        <v>0</v>
      </c>
      <c r="BG100" s="176">
        <f t="shared" si="5"/>
        <v>0</v>
      </c>
      <c r="BH100" s="176">
        <f t="shared" si="6"/>
        <v>0</v>
      </c>
      <c r="BI100" s="176">
        <f t="shared" si="7"/>
        <v>0</v>
      </c>
      <c r="BJ100" s="14" t="s">
        <v>73</v>
      </c>
      <c r="BK100" s="176">
        <f t="shared" si="8"/>
        <v>0</v>
      </c>
      <c r="BL100" s="14" t="s">
        <v>126</v>
      </c>
      <c r="BM100" s="175" t="s">
        <v>416</v>
      </c>
    </row>
    <row r="101" spans="1:65" s="1" customFormat="1" ht="36">
      <c r="A101" s="28"/>
      <c r="B101" s="29"/>
      <c r="C101" s="165" t="s">
        <v>170</v>
      </c>
      <c r="D101" s="165" t="s">
        <v>121</v>
      </c>
      <c r="E101" s="166" t="s">
        <v>171</v>
      </c>
      <c r="F101" s="167" t="s">
        <v>172</v>
      </c>
      <c r="G101" s="168" t="s">
        <v>152</v>
      </c>
      <c r="H101" s="169">
        <v>184.8</v>
      </c>
      <c r="I101" s="170"/>
      <c r="J101" s="170"/>
      <c r="K101" s="167" t="s">
        <v>135</v>
      </c>
      <c r="L101" s="33"/>
      <c r="M101" s="171" t="s">
        <v>17</v>
      </c>
      <c r="N101" s="172" t="s">
        <v>36</v>
      </c>
      <c r="O101" s="173">
        <v>0.087</v>
      </c>
      <c r="P101" s="173">
        <f t="shared" si="0"/>
        <v>16.0776</v>
      </c>
      <c r="Q101" s="173">
        <v>0</v>
      </c>
      <c r="R101" s="173">
        <f t="shared" si="1"/>
        <v>0</v>
      </c>
      <c r="S101" s="173">
        <v>0</v>
      </c>
      <c r="T101" s="174">
        <f t="shared" si="2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75" t="s">
        <v>126</v>
      </c>
      <c r="AT101" s="175" t="s">
        <v>121</v>
      </c>
      <c r="AU101" s="175" t="s">
        <v>75</v>
      </c>
      <c r="AY101" s="14" t="s">
        <v>118</v>
      </c>
      <c r="BE101" s="176">
        <f t="shared" si="3"/>
        <v>0</v>
      </c>
      <c r="BF101" s="176">
        <f t="shared" si="4"/>
        <v>0</v>
      </c>
      <c r="BG101" s="176">
        <f t="shared" si="5"/>
        <v>0</v>
      </c>
      <c r="BH101" s="176">
        <f t="shared" si="6"/>
        <v>0</v>
      </c>
      <c r="BI101" s="176">
        <f t="shared" si="7"/>
        <v>0</v>
      </c>
      <c r="BJ101" s="14" t="s">
        <v>73</v>
      </c>
      <c r="BK101" s="176">
        <f t="shared" si="8"/>
        <v>0</v>
      </c>
      <c r="BL101" s="14" t="s">
        <v>126</v>
      </c>
      <c r="BM101" s="175" t="s">
        <v>417</v>
      </c>
    </row>
    <row r="102" spans="1:65" s="1" customFormat="1" ht="36">
      <c r="A102" s="28"/>
      <c r="B102" s="29"/>
      <c r="C102" s="165" t="s">
        <v>174</v>
      </c>
      <c r="D102" s="165" t="s">
        <v>121</v>
      </c>
      <c r="E102" s="166" t="s">
        <v>175</v>
      </c>
      <c r="F102" s="167" t="s">
        <v>176</v>
      </c>
      <c r="G102" s="168" t="s">
        <v>152</v>
      </c>
      <c r="H102" s="169">
        <v>1478.4</v>
      </c>
      <c r="I102" s="170"/>
      <c r="J102" s="170"/>
      <c r="K102" s="167" t="s">
        <v>135</v>
      </c>
      <c r="L102" s="33"/>
      <c r="M102" s="171" t="s">
        <v>17</v>
      </c>
      <c r="N102" s="172" t="s">
        <v>36</v>
      </c>
      <c r="O102" s="173">
        <v>0.005</v>
      </c>
      <c r="P102" s="173">
        <f t="shared" si="0"/>
        <v>7.392</v>
      </c>
      <c r="Q102" s="173">
        <v>0</v>
      </c>
      <c r="R102" s="173">
        <f t="shared" si="1"/>
        <v>0</v>
      </c>
      <c r="S102" s="173">
        <v>0</v>
      </c>
      <c r="T102" s="174">
        <f t="shared" si="2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75" t="s">
        <v>126</v>
      </c>
      <c r="AT102" s="175" t="s">
        <v>121</v>
      </c>
      <c r="AU102" s="175" t="s">
        <v>75</v>
      </c>
      <c r="AY102" s="14" t="s">
        <v>118</v>
      </c>
      <c r="BE102" s="176">
        <f t="shared" si="3"/>
        <v>0</v>
      </c>
      <c r="BF102" s="176">
        <f t="shared" si="4"/>
        <v>0</v>
      </c>
      <c r="BG102" s="176">
        <f t="shared" si="5"/>
        <v>0</v>
      </c>
      <c r="BH102" s="176">
        <f t="shared" si="6"/>
        <v>0</v>
      </c>
      <c r="BI102" s="176">
        <f t="shared" si="7"/>
        <v>0</v>
      </c>
      <c r="BJ102" s="14" t="s">
        <v>73</v>
      </c>
      <c r="BK102" s="176">
        <f t="shared" si="8"/>
        <v>0</v>
      </c>
      <c r="BL102" s="14" t="s">
        <v>126</v>
      </c>
      <c r="BM102" s="175" t="s">
        <v>418</v>
      </c>
    </row>
    <row r="103" spans="1:65" s="1" customFormat="1" ht="24">
      <c r="A103" s="28"/>
      <c r="B103" s="29"/>
      <c r="C103" s="165" t="s">
        <v>178</v>
      </c>
      <c r="D103" s="165" t="s">
        <v>121</v>
      </c>
      <c r="E103" s="166" t="s">
        <v>179</v>
      </c>
      <c r="F103" s="167" t="s">
        <v>180</v>
      </c>
      <c r="G103" s="168" t="s">
        <v>152</v>
      </c>
      <c r="H103" s="169">
        <v>181.814</v>
      </c>
      <c r="I103" s="170"/>
      <c r="J103" s="170"/>
      <c r="K103" s="167" t="s">
        <v>135</v>
      </c>
      <c r="L103" s="33"/>
      <c r="M103" s="171" t="s">
        <v>17</v>
      </c>
      <c r="N103" s="172" t="s">
        <v>36</v>
      </c>
      <c r="O103" s="173">
        <v>0.072</v>
      </c>
      <c r="P103" s="173">
        <f t="shared" si="0"/>
        <v>13.090607999999998</v>
      </c>
      <c r="Q103" s="173">
        <v>0</v>
      </c>
      <c r="R103" s="173">
        <f t="shared" si="1"/>
        <v>0</v>
      </c>
      <c r="S103" s="173">
        <v>0</v>
      </c>
      <c r="T103" s="174">
        <f t="shared" si="2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75" t="s">
        <v>126</v>
      </c>
      <c r="AT103" s="175" t="s">
        <v>121</v>
      </c>
      <c r="AU103" s="175" t="s">
        <v>75</v>
      </c>
      <c r="AY103" s="14" t="s">
        <v>118</v>
      </c>
      <c r="BE103" s="176">
        <f t="shared" si="3"/>
        <v>0</v>
      </c>
      <c r="BF103" s="176">
        <f t="shared" si="4"/>
        <v>0</v>
      </c>
      <c r="BG103" s="176">
        <f t="shared" si="5"/>
        <v>0</v>
      </c>
      <c r="BH103" s="176">
        <f t="shared" si="6"/>
        <v>0</v>
      </c>
      <c r="BI103" s="176">
        <f t="shared" si="7"/>
        <v>0</v>
      </c>
      <c r="BJ103" s="14" t="s">
        <v>73</v>
      </c>
      <c r="BK103" s="176">
        <f t="shared" si="8"/>
        <v>0</v>
      </c>
      <c r="BL103" s="14" t="s">
        <v>126</v>
      </c>
      <c r="BM103" s="175" t="s">
        <v>419</v>
      </c>
    </row>
    <row r="104" spans="1:65" s="1" customFormat="1" ht="24">
      <c r="A104" s="28"/>
      <c r="B104" s="29"/>
      <c r="C104" s="165" t="s">
        <v>182</v>
      </c>
      <c r="D104" s="165" t="s">
        <v>121</v>
      </c>
      <c r="E104" s="166" t="s">
        <v>183</v>
      </c>
      <c r="F104" s="167" t="s">
        <v>184</v>
      </c>
      <c r="G104" s="168" t="s">
        <v>185</v>
      </c>
      <c r="H104" s="169">
        <v>332.64</v>
      </c>
      <c r="I104" s="170"/>
      <c r="J104" s="170"/>
      <c r="K104" s="167" t="s">
        <v>135</v>
      </c>
      <c r="L104" s="33"/>
      <c r="M104" s="171" t="s">
        <v>17</v>
      </c>
      <c r="N104" s="172" t="s">
        <v>36</v>
      </c>
      <c r="O104" s="173">
        <v>0</v>
      </c>
      <c r="P104" s="173">
        <f t="shared" si="0"/>
        <v>0</v>
      </c>
      <c r="Q104" s="173">
        <v>0</v>
      </c>
      <c r="R104" s="173">
        <f t="shared" si="1"/>
        <v>0</v>
      </c>
      <c r="S104" s="173">
        <v>0</v>
      </c>
      <c r="T104" s="174">
        <f t="shared" si="2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75" t="s">
        <v>126</v>
      </c>
      <c r="AT104" s="175" t="s">
        <v>121</v>
      </c>
      <c r="AU104" s="175" t="s">
        <v>75</v>
      </c>
      <c r="AY104" s="14" t="s">
        <v>118</v>
      </c>
      <c r="BE104" s="176">
        <f t="shared" si="3"/>
        <v>0</v>
      </c>
      <c r="BF104" s="176">
        <f t="shared" si="4"/>
        <v>0</v>
      </c>
      <c r="BG104" s="176">
        <f t="shared" si="5"/>
        <v>0</v>
      </c>
      <c r="BH104" s="176">
        <f t="shared" si="6"/>
        <v>0</v>
      </c>
      <c r="BI104" s="176">
        <f t="shared" si="7"/>
        <v>0</v>
      </c>
      <c r="BJ104" s="14" t="s">
        <v>73</v>
      </c>
      <c r="BK104" s="176">
        <f t="shared" si="8"/>
        <v>0</v>
      </c>
      <c r="BL104" s="14" t="s">
        <v>126</v>
      </c>
      <c r="BM104" s="175" t="s">
        <v>420</v>
      </c>
    </row>
    <row r="105" spans="1:65" s="1" customFormat="1" ht="24">
      <c r="A105" s="28"/>
      <c r="B105" s="29"/>
      <c r="C105" s="165" t="s">
        <v>187</v>
      </c>
      <c r="D105" s="165" t="s">
        <v>121</v>
      </c>
      <c r="E105" s="166" t="s">
        <v>188</v>
      </c>
      <c r="F105" s="167" t="s">
        <v>189</v>
      </c>
      <c r="G105" s="168" t="s">
        <v>152</v>
      </c>
      <c r="H105" s="169">
        <v>184.313</v>
      </c>
      <c r="I105" s="170"/>
      <c r="J105" s="170"/>
      <c r="K105" s="167" t="s">
        <v>135</v>
      </c>
      <c r="L105" s="33"/>
      <c r="M105" s="171" t="s">
        <v>17</v>
      </c>
      <c r="N105" s="172" t="s">
        <v>36</v>
      </c>
      <c r="O105" s="173">
        <v>0.328</v>
      </c>
      <c r="P105" s="173">
        <f t="shared" si="0"/>
        <v>60.454664</v>
      </c>
      <c r="Q105" s="173">
        <v>0</v>
      </c>
      <c r="R105" s="173">
        <f t="shared" si="1"/>
        <v>0</v>
      </c>
      <c r="S105" s="173">
        <v>0</v>
      </c>
      <c r="T105" s="174">
        <f t="shared" si="2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75" t="s">
        <v>126</v>
      </c>
      <c r="AT105" s="175" t="s">
        <v>121</v>
      </c>
      <c r="AU105" s="175" t="s">
        <v>75</v>
      </c>
      <c r="AY105" s="14" t="s">
        <v>118</v>
      </c>
      <c r="BE105" s="176">
        <f t="shared" si="3"/>
        <v>0</v>
      </c>
      <c r="BF105" s="176">
        <f t="shared" si="4"/>
        <v>0</v>
      </c>
      <c r="BG105" s="176">
        <f t="shared" si="5"/>
        <v>0</v>
      </c>
      <c r="BH105" s="176">
        <f t="shared" si="6"/>
        <v>0</v>
      </c>
      <c r="BI105" s="176">
        <f t="shared" si="7"/>
        <v>0</v>
      </c>
      <c r="BJ105" s="14" t="s">
        <v>73</v>
      </c>
      <c r="BK105" s="176">
        <f t="shared" si="8"/>
        <v>0</v>
      </c>
      <c r="BL105" s="14" t="s">
        <v>126</v>
      </c>
      <c r="BM105" s="175" t="s">
        <v>421</v>
      </c>
    </row>
    <row r="106" spans="1:65" s="1" customFormat="1" ht="16.5" customHeight="1">
      <c r="A106" s="28"/>
      <c r="B106" s="29"/>
      <c r="C106" s="177" t="s">
        <v>8</v>
      </c>
      <c r="D106" s="177" t="s">
        <v>191</v>
      </c>
      <c r="E106" s="178" t="s">
        <v>196</v>
      </c>
      <c r="F106" s="179" t="s">
        <v>197</v>
      </c>
      <c r="G106" s="180" t="s">
        <v>185</v>
      </c>
      <c r="H106" s="181">
        <v>2.5</v>
      </c>
      <c r="I106" s="182"/>
      <c r="J106" s="182"/>
      <c r="K106" s="179" t="s">
        <v>135</v>
      </c>
      <c r="L106" s="183"/>
      <c r="M106" s="184" t="s">
        <v>17</v>
      </c>
      <c r="N106" s="185" t="s">
        <v>36</v>
      </c>
      <c r="O106" s="173">
        <v>0</v>
      </c>
      <c r="P106" s="173">
        <f t="shared" si="0"/>
        <v>0</v>
      </c>
      <c r="Q106" s="173">
        <v>1</v>
      </c>
      <c r="R106" s="173">
        <f t="shared" si="1"/>
        <v>2.5</v>
      </c>
      <c r="S106" s="173">
        <v>0</v>
      </c>
      <c r="T106" s="174">
        <f t="shared" si="2"/>
        <v>0</v>
      </c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R106" s="175" t="s">
        <v>162</v>
      </c>
      <c r="AT106" s="175" t="s">
        <v>191</v>
      </c>
      <c r="AU106" s="175" t="s">
        <v>75</v>
      </c>
      <c r="AY106" s="14" t="s">
        <v>118</v>
      </c>
      <c r="BE106" s="176">
        <f t="shared" si="3"/>
        <v>0</v>
      </c>
      <c r="BF106" s="176">
        <f t="shared" si="4"/>
        <v>0</v>
      </c>
      <c r="BG106" s="176">
        <f t="shared" si="5"/>
        <v>0</v>
      </c>
      <c r="BH106" s="176">
        <f t="shared" si="6"/>
        <v>0</v>
      </c>
      <c r="BI106" s="176">
        <f t="shared" si="7"/>
        <v>0</v>
      </c>
      <c r="BJ106" s="14" t="s">
        <v>73</v>
      </c>
      <c r="BK106" s="176">
        <f t="shared" si="8"/>
        <v>0</v>
      </c>
      <c r="BL106" s="14" t="s">
        <v>126</v>
      </c>
      <c r="BM106" s="175" t="s">
        <v>422</v>
      </c>
    </row>
    <row r="107" spans="1:47" s="1" customFormat="1" ht="19.5">
      <c r="A107" s="28"/>
      <c r="B107" s="29"/>
      <c r="C107" s="30"/>
      <c r="D107" s="186" t="s">
        <v>199</v>
      </c>
      <c r="E107" s="30"/>
      <c r="F107" s="187" t="s">
        <v>200</v>
      </c>
      <c r="G107" s="30"/>
      <c r="H107" s="30"/>
      <c r="I107" s="30"/>
      <c r="J107" s="30"/>
      <c r="K107" s="30"/>
      <c r="L107" s="33"/>
      <c r="M107" s="188"/>
      <c r="N107" s="189"/>
      <c r="O107" s="58"/>
      <c r="P107" s="58"/>
      <c r="Q107" s="58"/>
      <c r="R107" s="58"/>
      <c r="S107" s="58"/>
      <c r="T107" s="59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T107" s="14" t="s">
        <v>199</v>
      </c>
      <c r="AU107" s="14" t="s">
        <v>75</v>
      </c>
    </row>
    <row r="108" spans="1:65" s="1" customFormat="1" ht="36">
      <c r="A108" s="28"/>
      <c r="B108" s="29"/>
      <c r="C108" s="165" t="s">
        <v>195</v>
      </c>
      <c r="D108" s="165" t="s">
        <v>121</v>
      </c>
      <c r="E108" s="166" t="s">
        <v>202</v>
      </c>
      <c r="F108" s="167" t="s">
        <v>203</v>
      </c>
      <c r="G108" s="168" t="s">
        <v>152</v>
      </c>
      <c r="H108" s="169">
        <v>122.701</v>
      </c>
      <c r="I108" s="170"/>
      <c r="J108" s="170"/>
      <c r="K108" s="167" t="s">
        <v>135</v>
      </c>
      <c r="L108" s="33"/>
      <c r="M108" s="171" t="s">
        <v>17</v>
      </c>
      <c r="N108" s="172" t="s">
        <v>36</v>
      </c>
      <c r="O108" s="173">
        <v>0.435</v>
      </c>
      <c r="P108" s="173">
        <f>O108*H108</f>
        <v>53.374934999999994</v>
      </c>
      <c r="Q108" s="173">
        <v>0</v>
      </c>
      <c r="R108" s="173">
        <f>Q108*H108</f>
        <v>0</v>
      </c>
      <c r="S108" s="173">
        <v>0</v>
      </c>
      <c r="T108" s="174">
        <f>S108*H108</f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75" t="s">
        <v>126</v>
      </c>
      <c r="AT108" s="175" t="s">
        <v>121</v>
      </c>
      <c r="AU108" s="175" t="s">
        <v>75</v>
      </c>
      <c r="AY108" s="14" t="s">
        <v>118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4" t="s">
        <v>73</v>
      </c>
      <c r="BK108" s="176">
        <f>ROUND(I108*H108,2)</f>
        <v>0</v>
      </c>
      <c r="BL108" s="14" t="s">
        <v>126</v>
      </c>
      <c r="BM108" s="175" t="s">
        <v>423</v>
      </c>
    </row>
    <row r="109" spans="1:65" s="1" customFormat="1" ht="16.5" customHeight="1">
      <c r="A109" s="28"/>
      <c r="B109" s="29"/>
      <c r="C109" s="177" t="s">
        <v>201</v>
      </c>
      <c r="D109" s="177" t="s">
        <v>191</v>
      </c>
      <c r="E109" s="178" t="s">
        <v>424</v>
      </c>
      <c r="F109" s="179" t="s">
        <v>425</v>
      </c>
      <c r="G109" s="180" t="s">
        <v>185</v>
      </c>
      <c r="H109" s="181">
        <v>233.132</v>
      </c>
      <c r="I109" s="182"/>
      <c r="J109" s="182"/>
      <c r="K109" s="179" t="s">
        <v>135</v>
      </c>
      <c r="L109" s="183"/>
      <c r="M109" s="184" t="s">
        <v>17</v>
      </c>
      <c r="N109" s="185" t="s">
        <v>36</v>
      </c>
      <c r="O109" s="173">
        <v>0</v>
      </c>
      <c r="P109" s="173">
        <f>O109*H109</f>
        <v>0</v>
      </c>
      <c r="Q109" s="173">
        <v>1</v>
      </c>
      <c r="R109" s="173">
        <f>Q109*H109</f>
        <v>233.132</v>
      </c>
      <c r="S109" s="173">
        <v>0</v>
      </c>
      <c r="T109" s="174">
        <f>S109*H109</f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75" t="s">
        <v>162</v>
      </c>
      <c r="AT109" s="175" t="s">
        <v>191</v>
      </c>
      <c r="AU109" s="175" t="s">
        <v>75</v>
      </c>
      <c r="AY109" s="14" t="s">
        <v>118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4" t="s">
        <v>73</v>
      </c>
      <c r="BK109" s="176">
        <f>ROUND(I109*H109,2)</f>
        <v>0</v>
      </c>
      <c r="BL109" s="14" t="s">
        <v>126</v>
      </c>
      <c r="BM109" s="175" t="s">
        <v>426</v>
      </c>
    </row>
    <row r="110" spans="1:65" s="1" customFormat="1" ht="16.5" customHeight="1">
      <c r="A110" s="28"/>
      <c r="B110" s="29"/>
      <c r="C110" s="165" t="s">
        <v>205</v>
      </c>
      <c r="D110" s="165" t="s">
        <v>121</v>
      </c>
      <c r="E110" s="166" t="s">
        <v>141</v>
      </c>
      <c r="F110" s="167" t="s">
        <v>208</v>
      </c>
      <c r="G110" s="168" t="s">
        <v>209</v>
      </c>
      <c r="H110" s="169">
        <v>55.4</v>
      </c>
      <c r="I110" s="170"/>
      <c r="J110" s="170"/>
      <c r="K110" s="167" t="s">
        <v>17</v>
      </c>
      <c r="L110" s="33"/>
      <c r="M110" s="171" t="s">
        <v>17</v>
      </c>
      <c r="N110" s="172" t="s">
        <v>36</v>
      </c>
      <c r="O110" s="173">
        <v>0</v>
      </c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R110" s="175" t="s">
        <v>126</v>
      </c>
      <c r="AT110" s="175" t="s">
        <v>121</v>
      </c>
      <c r="AU110" s="175" t="s">
        <v>75</v>
      </c>
      <c r="AY110" s="14" t="s">
        <v>118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4" t="s">
        <v>73</v>
      </c>
      <c r="BK110" s="176">
        <f>ROUND(I110*H110,2)</f>
        <v>0</v>
      </c>
      <c r="BL110" s="14" t="s">
        <v>126</v>
      </c>
      <c r="BM110" s="175" t="s">
        <v>427</v>
      </c>
    </row>
    <row r="111" spans="2:63" s="11" customFormat="1" ht="22.5" customHeight="1">
      <c r="B111" s="150"/>
      <c r="C111" s="151"/>
      <c r="D111" s="152" t="s">
        <v>64</v>
      </c>
      <c r="E111" s="163" t="s">
        <v>75</v>
      </c>
      <c r="F111" s="163" t="s">
        <v>211</v>
      </c>
      <c r="G111" s="151"/>
      <c r="H111" s="151"/>
      <c r="I111" s="151"/>
      <c r="J111" s="164"/>
      <c r="K111" s="151"/>
      <c r="L111" s="155"/>
      <c r="M111" s="156"/>
      <c r="N111" s="157"/>
      <c r="O111" s="157"/>
      <c r="P111" s="158">
        <f>P112</f>
        <v>102.08999999999999</v>
      </c>
      <c r="Q111" s="157"/>
      <c r="R111" s="158">
        <f>R112</f>
        <v>50.96781</v>
      </c>
      <c r="S111" s="157"/>
      <c r="T111" s="159">
        <f>T112</f>
        <v>0</v>
      </c>
      <c r="AR111" s="160" t="s">
        <v>73</v>
      </c>
      <c r="AT111" s="161" t="s">
        <v>64</v>
      </c>
      <c r="AU111" s="161" t="s">
        <v>73</v>
      </c>
      <c r="AY111" s="160" t="s">
        <v>118</v>
      </c>
      <c r="BK111" s="162">
        <f>BK112</f>
        <v>0</v>
      </c>
    </row>
    <row r="112" spans="1:65" s="1" customFormat="1" ht="33" customHeight="1">
      <c r="A112" s="28"/>
      <c r="B112" s="29"/>
      <c r="C112" s="165" t="s">
        <v>207</v>
      </c>
      <c r="D112" s="165" t="s">
        <v>121</v>
      </c>
      <c r="E112" s="166" t="s">
        <v>213</v>
      </c>
      <c r="F112" s="167" t="s">
        <v>214</v>
      </c>
      <c r="G112" s="168" t="s">
        <v>144</v>
      </c>
      <c r="H112" s="169">
        <v>249</v>
      </c>
      <c r="I112" s="170"/>
      <c r="J112" s="170"/>
      <c r="K112" s="167" t="s">
        <v>135</v>
      </c>
      <c r="L112" s="33"/>
      <c r="M112" s="171" t="s">
        <v>17</v>
      </c>
      <c r="N112" s="172" t="s">
        <v>36</v>
      </c>
      <c r="O112" s="173">
        <v>0.41</v>
      </c>
      <c r="P112" s="173">
        <f>O112*H112</f>
        <v>102.08999999999999</v>
      </c>
      <c r="Q112" s="173">
        <v>0.20469</v>
      </c>
      <c r="R112" s="173">
        <f>Q112*H112</f>
        <v>50.96781</v>
      </c>
      <c r="S112" s="173">
        <v>0</v>
      </c>
      <c r="T112" s="174">
        <f>S112*H112</f>
        <v>0</v>
      </c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R112" s="175" t="s">
        <v>126</v>
      </c>
      <c r="AT112" s="175" t="s">
        <v>121</v>
      </c>
      <c r="AU112" s="175" t="s">
        <v>75</v>
      </c>
      <c r="AY112" s="14" t="s">
        <v>118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4" t="s">
        <v>73</v>
      </c>
      <c r="BK112" s="176">
        <f>ROUND(I112*H112,2)</f>
        <v>0</v>
      </c>
      <c r="BL112" s="14" t="s">
        <v>126</v>
      </c>
      <c r="BM112" s="175" t="s">
        <v>428</v>
      </c>
    </row>
    <row r="113" spans="2:63" s="11" customFormat="1" ht="22.5" customHeight="1">
      <c r="B113" s="150"/>
      <c r="C113" s="151"/>
      <c r="D113" s="152" t="s">
        <v>64</v>
      </c>
      <c r="E113" s="163" t="s">
        <v>126</v>
      </c>
      <c r="F113" s="163" t="s">
        <v>216</v>
      </c>
      <c r="G113" s="151"/>
      <c r="H113" s="151"/>
      <c r="I113" s="151"/>
      <c r="J113" s="164"/>
      <c r="K113" s="151"/>
      <c r="L113" s="155"/>
      <c r="M113" s="156"/>
      <c r="N113" s="157"/>
      <c r="O113" s="157"/>
      <c r="P113" s="158">
        <f>SUM(P114:P118)</f>
        <v>84.46575</v>
      </c>
      <c r="Q113" s="157"/>
      <c r="R113" s="158">
        <f>SUM(R114:R118)</f>
        <v>91.32654450000001</v>
      </c>
      <c r="S113" s="157"/>
      <c r="T113" s="159">
        <f>SUM(T114:T118)</f>
        <v>0</v>
      </c>
      <c r="AR113" s="160" t="s">
        <v>73</v>
      </c>
      <c r="AT113" s="161" t="s">
        <v>64</v>
      </c>
      <c r="AU113" s="161" t="s">
        <v>73</v>
      </c>
      <c r="AY113" s="160" t="s">
        <v>118</v>
      </c>
      <c r="BK113" s="162">
        <f>SUM(BK114:BK118)</f>
        <v>0</v>
      </c>
    </row>
    <row r="114" spans="1:65" s="1" customFormat="1" ht="21.75" customHeight="1">
      <c r="A114" s="28"/>
      <c r="B114" s="29"/>
      <c r="C114" s="165" t="s">
        <v>212</v>
      </c>
      <c r="D114" s="165" t="s">
        <v>121</v>
      </c>
      <c r="E114" s="166" t="s">
        <v>217</v>
      </c>
      <c r="F114" s="167" t="s">
        <v>218</v>
      </c>
      <c r="G114" s="168" t="s">
        <v>152</v>
      </c>
      <c r="H114" s="169">
        <v>47.85</v>
      </c>
      <c r="I114" s="170"/>
      <c r="J114" s="170"/>
      <c r="K114" s="167" t="s">
        <v>135</v>
      </c>
      <c r="L114" s="33"/>
      <c r="M114" s="171" t="s">
        <v>17</v>
      </c>
      <c r="N114" s="172" t="s">
        <v>36</v>
      </c>
      <c r="O114" s="173">
        <v>1.695</v>
      </c>
      <c r="P114" s="173">
        <f>O114*H114</f>
        <v>81.10575</v>
      </c>
      <c r="Q114" s="173">
        <v>1.89077</v>
      </c>
      <c r="R114" s="173">
        <f>Q114*H114</f>
        <v>90.47334450000001</v>
      </c>
      <c r="S114" s="173">
        <v>0</v>
      </c>
      <c r="T114" s="174">
        <f>S114*H114</f>
        <v>0</v>
      </c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R114" s="175" t="s">
        <v>126</v>
      </c>
      <c r="AT114" s="175" t="s">
        <v>121</v>
      </c>
      <c r="AU114" s="175" t="s">
        <v>75</v>
      </c>
      <c r="AY114" s="14" t="s">
        <v>118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4" t="s">
        <v>73</v>
      </c>
      <c r="BK114" s="176">
        <f>ROUND(I114*H114,2)</f>
        <v>0</v>
      </c>
      <c r="BL114" s="14" t="s">
        <v>126</v>
      </c>
      <c r="BM114" s="175" t="s">
        <v>429</v>
      </c>
    </row>
    <row r="115" spans="1:65" s="1" customFormat="1" ht="16.5" customHeight="1">
      <c r="A115" s="28"/>
      <c r="B115" s="29"/>
      <c r="C115" s="165" t="s">
        <v>7</v>
      </c>
      <c r="D115" s="165" t="s">
        <v>121</v>
      </c>
      <c r="E115" s="166" t="s">
        <v>430</v>
      </c>
      <c r="F115" s="167" t="s">
        <v>431</v>
      </c>
      <c r="G115" s="168" t="s">
        <v>209</v>
      </c>
      <c r="H115" s="169">
        <v>12</v>
      </c>
      <c r="I115" s="170"/>
      <c r="J115" s="170"/>
      <c r="K115" s="167" t="s">
        <v>135</v>
      </c>
      <c r="L115" s="33"/>
      <c r="M115" s="171" t="s">
        <v>17</v>
      </c>
      <c r="N115" s="172" t="s">
        <v>36</v>
      </c>
      <c r="O115" s="173">
        <v>0.28</v>
      </c>
      <c r="P115" s="173">
        <f>O115*H115</f>
        <v>3.3600000000000003</v>
      </c>
      <c r="Q115" s="173">
        <v>0.0066</v>
      </c>
      <c r="R115" s="173">
        <f>Q115*H115</f>
        <v>0.07919999999999999</v>
      </c>
      <c r="S115" s="173">
        <v>0</v>
      </c>
      <c r="T115" s="174">
        <f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75" t="s">
        <v>126</v>
      </c>
      <c r="AT115" s="175" t="s">
        <v>121</v>
      </c>
      <c r="AU115" s="175" t="s">
        <v>75</v>
      </c>
      <c r="AY115" s="14" t="s">
        <v>118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4" t="s">
        <v>73</v>
      </c>
      <c r="BK115" s="176">
        <f>ROUND(I115*H115,2)</f>
        <v>0</v>
      </c>
      <c r="BL115" s="14" t="s">
        <v>126</v>
      </c>
      <c r="BM115" s="175" t="s">
        <v>432</v>
      </c>
    </row>
    <row r="116" spans="1:65" s="1" customFormat="1" ht="16.5" customHeight="1">
      <c r="A116" s="28"/>
      <c r="B116" s="29"/>
      <c r="C116" s="177" t="s">
        <v>220</v>
      </c>
      <c r="D116" s="177" t="s">
        <v>191</v>
      </c>
      <c r="E116" s="178" t="s">
        <v>433</v>
      </c>
      <c r="F116" s="179" t="s">
        <v>434</v>
      </c>
      <c r="G116" s="180" t="s">
        <v>209</v>
      </c>
      <c r="H116" s="181">
        <v>4</v>
      </c>
      <c r="I116" s="182"/>
      <c r="J116" s="182"/>
      <c r="K116" s="179" t="s">
        <v>135</v>
      </c>
      <c r="L116" s="183"/>
      <c r="M116" s="184" t="s">
        <v>17</v>
      </c>
      <c r="N116" s="185" t="s">
        <v>36</v>
      </c>
      <c r="O116" s="173">
        <v>0</v>
      </c>
      <c r="P116" s="173">
        <f>O116*H116</f>
        <v>0</v>
      </c>
      <c r="Q116" s="173">
        <v>0.051</v>
      </c>
      <c r="R116" s="173">
        <f>Q116*H116</f>
        <v>0.204</v>
      </c>
      <c r="S116" s="173">
        <v>0</v>
      </c>
      <c r="T116" s="174">
        <f>S116*H116</f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75" t="s">
        <v>162</v>
      </c>
      <c r="AT116" s="175" t="s">
        <v>191</v>
      </c>
      <c r="AU116" s="175" t="s">
        <v>75</v>
      </c>
      <c r="AY116" s="14" t="s">
        <v>118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4" t="s">
        <v>73</v>
      </c>
      <c r="BK116" s="176">
        <f>ROUND(I116*H116,2)</f>
        <v>0</v>
      </c>
      <c r="BL116" s="14" t="s">
        <v>126</v>
      </c>
      <c r="BM116" s="175" t="s">
        <v>435</v>
      </c>
    </row>
    <row r="117" spans="1:65" s="1" customFormat="1" ht="16.5" customHeight="1">
      <c r="A117" s="28"/>
      <c r="B117" s="29"/>
      <c r="C117" s="177" t="s">
        <v>224</v>
      </c>
      <c r="D117" s="177" t="s">
        <v>191</v>
      </c>
      <c r="E117" s="178" t="s">
        <v>436</v>
      </c>
      <c r="F117" s="179" t="s">
        <v>437</v>
      </c>
      <c r="G117" s="180" t="s">
        <v>209</v>
      </c>
      <c r="H117" s="181">
        <v>6</v>
      </c>
      <c r="I117" s="182"/>
      <c r="J117" s="182"/>
      <c r="K117" s="179" t="s">
        <v>135</v>
      </c>
      <c r="L117" s="183"/>
      <c r="M117" s="184" t="s">
        <v>17</v>
      </c>
      <c r="N117" s="185" t="s">
        <v>36</v>
      </c>
      <c r="O117" s="173">
        <v>0</v>
      </c>
      <c r="P117" s="173">
        <f>O117*H117</f>
        <v>0</v>
      </c>
      <c r="Q117" s="173">
        <v>0.068</v>
      </c>
      <c r="R117" s="173">
        <f>Q117*H117</f>
        <v>0.40800000000000003</v>
      </c>
      <c r="S117" s="173">
        <v>0</v>
      </c>
      <c r="T117" s="174">
        <f>S117*H117</f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75" t="s">
        <v>162</v>
      </c>
      <c r="AT117" s="175" t="s">
        <v>191</v>
      </c>
      <c r="AU117" s="175" t="s">
        <v>75</v>
      </c>
      <c r="AY117" s="14" t="s">
        <v>118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4" t="s">
        <v>73</v>
      </c>
      <c r="BK117" s="176">
        <f>ROUND(I117*H117,2)</f>
        <v>0</v>
      </c>
      <c r="BL117" s="14" t="s">
        <v>126</v>
      </c>
      <c r="BM117" s="175" t="s">
        <v>438</v>
      </c>
    </row>
    <row r="118" spans="1:65" s="1" customFormat="1" ht="16.5" customHeight="1">
      <c r="A118" s="28"/>
      <c r="B118" s="29"/>
      <c r="C118" s="177" t="s">
        <v>229</v>
      </c>
      <c r="D118" s="177" t="s">
        <v>191</v>
      </c>
      <c r="E118" s="178" t="s">
        <v>439</v>
      </c>
      <c r="F118" s="179" t="s">
        <v>440</v>
      </c>
      <c r="G118" s="180" t="s">
        <v>209</v>
      </c>
      <c r="H118" s="181">
        <v>2</v>
      </c>
      <c r="I118" s="182"/>
      <c r="J118" s="182"/>
      <c r="K118" s="179" t="s">
        <v>135</v>
      </c>
      <c r="L118" s="183"/>
      <c r="M118" s="184" t="s">
        <v>17</v>
      </c>
      <c r="N118" s="185" t="s">
        <v>36</v>
      </c>
      <c r="O118" s="173">
        <v>0</v>
      </c>
      <c r="P118" s="173">
        <f>O118*H118</f>
        <v>0</v>
      </c>
      <c r="Q118" s="173">
        <v>0.081</v>
      </c>
      <c r="R118" s="173">
        <f>Q118*H118</f>
        <v>0.162</v>
      </c>
      <c r="S118" s="173">
        <v>0</v>
      </c>
      <c r="T118" s="174">
        <f>S118*H118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75" t="s">
        <v>162</v>
      </c>
      <c r="AT118" s="175" t="s">
        <v>191</v>
      </c>
      <c r="AU118" s="175" t="s">
        <v>75</v>
      </c>
      <c r="AY118" s="14" t="s">
        <v>118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4" t="s">
        <v>73</v>
      </c>
      <c r="BK118" s="176">
        <f>ROUND(I118*H118,2)</f>
        <v>0</v>
      </c>
      <c r="BL118" s="14" t="s">
        <v>126</v>
      </c>
      <c r="BM118" s="175" t="s">
        <v>441</v>
      </c>
    </row>
    <row r="119" spans="2:63" s="11" customFormat="1" ht="22.5" customHeight="1">
      <c r="B119" s="150"/>
      <c r="C119" s="151"/>
      <c r="D119" s="152" t="s">
        <v>64</v>
      </c>
      <c r="E119" s="163" t="s">
        <v>149</v>
      </c>
      <c r="F119" s="163" t="s">
        <v>228</v>
      </c>
      <c r="G119" s="151"/>
      <c r="H119" s="151"/>
      <c r="I119" s="151"/>
      <c r="J119" s="164"/>
      <c r="K119" s="151"/>
      <c r="L119" s="155"/>
      <c r="M119" s="156"/>
      <c r="N119" s="157"/>
      <c r="O119" s="157"/>
      <c r="P119" s="158">
        <f>SUM(P120:P125)</f>
        <v>5.565</v>
      </c>
      <c r="Q119" s="157"/>
      <c r="R119" s="158">
        <f>SUM(R120:R125)</f>
        <v>18.360329999999998</v>
      </c>
      <c r="S119" s="157"/>
      <c r="T119" s="159">
        <f>SUM(T120:T125)</f>
        <v>0</v>
      </c>
      <c r="AR119" s="160" t="s">
        <v>73</v>
      </c>
      <c r="AT119" s="161" t="s">
        <v>64</v>
      </c>
      <c r="AU119" s="161" t="s">
        <v>73</v>
      </c>
      <c r="AY119" s="160" t="s">
        <v>118</v>
      </c>
      <c r="BK119" s="162">
        <f>SUM(BK120:BK125)</f>
        <v>0</v>
      </c>
    </row>
    <row r="120" spans="1:65" s="1" customFormat="1" ht="24">
      <c r="A120" s="28"/>
      <c r="B120" s="29"/>
      <c r="C120" s="165" t="s">
        <v>233</v>
      </c>
      <c r="D120" s="165" t="s">
        <v>121</v>
      </c>
      <c r="E120" s="166" t="s">
        <v>230</v>
      </c>
      <c r="F120" s="167" t="s">
        <v>231</v>
      </c>
      <c r="G120" s="168" t="s">
        <v>124</v>
      </c>
      <c r="H120" s="169">
        <v>3</v>
      </c>
      <c r="I120" s="170"/>
      <c r="J120" s="170"/>
      <c r="K120" s="167" t="s">
        <v>135</v>
      </c>
      <c r="L120" s="33"/>
      <c r="M120" s="171" t="s">
        <v>17</v>
      </c>
      <c r="N120" s="172" t="s">
        <v>36</v>
      </c>
      <c r="O120" s="173">
        <v>0.027</v>
      </c>
      <c r="P120" s="173">
        <f aca="true" t="shared" si="9" ref="P120:P125">O120*H120</f>
        <v>0.081</v>
      </c>
      <c r="Q120" s="173">
        <v>0.2916</v>
      </c>
      <c r="R120" s="173">
        <f aca="true" t="shared" si="10" ref="R120:R125">Q120*H120</f>
        <v>0.8748</v>
      </c>
      <c r="S120" s="173">
        <v>0</v>
      </c>
      <c r="T120" s="174">
        <f aca="true" t="shared" si="11" ref="T120:T125"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75" t="s">
        <v>126</v>
      </c>
      <c r="AT120" s="175" t="s">
        <v>121</v>
      </c>
      <c r="AU120" s="175" t="s">
        <v>75</v>
      </c>
      <c r="AY120" s="14" t="s">
        <v>118</v>
      </c>
      <c r="BE120" s="176">
        <f aca="true" t="shared" si="12" ref="BE120:BE125">IF(N120="základní",J120,0)</f>
        <v>0</v>
      </c>
      <c r="BF120" s="176">
        <f aca="true" t="shared" si="13" ref="BF120:BF125">IF(N120="snížená",J120,0)</f>
        <v>0</v>
      </c>
      <c r="BG120" s="176">
        <f aca="true" t="shared" si="14" ref="BG120:BG125">IF(N120="zákl. přenesená",J120,0)</f>
        <v>0</v>
      </c>
      <c r="BH120" s="176">
        <f aca="true" t="shared" si="15" ref="BH120:BH125">IF(N120="sníž. přenesená",J120,0)</f>
        <v>0</v>
      </c>
      <c r="BI120" s="176">
        <f aca="true" t="shared" si="16" ref="BI120:BI125">IF(N120="nulová",J120,0)</f>
        <v>0</v>
      </c>
      <c r="BJ120" s="14" t="s">
        <v>73</v>
      </c>
      <c r="BK120" s="176">
        <f aca="true" t="shared" si="17" ref="BK120:BK125">ROUND(I120*H120,2)</f>
        <v>0</v>
      </c>
      <c r="BL120" s="14" t="s">
        <v>126</v>
      </c>
      <c r="BM120" s="175" t="s">
        <v>442</v>
      </c>
    </row>
    <row r="121" spans="1:65" s="1" customFormat="1" ht="24">
      <c r="A121" s="28"/>
      <c r="B121" s="29"/>
      <c r="C121" s="165" t="s">
        <v>237</v>
      </c>
      <c r="D121" s="165" t="s">
        <v>121</v>
      </c>
      <c r="E121" s="166" t="s">
        <v>234</v>
      </c>
      <c r="F121" s="167" t="s">
        <v>235</v>
      </c>
      <c r="G121" s="168" t="s">
        <v>124</v>
      </c>
      <c r="H121" s="169">
        <v>3</v>
      </c>
      <c r="I121" s="170"/>
      <c r="J121" s="170"/>
      <c r="K121" s="167" t="s">
        <v>135</v>
      </c>
      <c r="L121" s="33"/>
      <c r="M121" s="171" t="s">
        <v>17</v>
      </c>
      <c r="N121" s="172" t="s">
        <v>36</v>
      </c>
      <c r="O121" s="173">
        <v>0.056</v>
      </c>
      <c r="P121" s="173">
        <f t="shared" si="9"/>
        <v>0.168</v>
      </c>
      <c r="Q121" s="173">
        <v>0.15826</v>
      </c>
      <c r="R121" s="173">
        <f t="shared" si="10"/>
        <v>0.47478000000000004</v>
      </c>
      <c r="S121" s="173">
        <v>0</v>
      </c>
      <c r="T121" s="174">
        <f t="shared" si="11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5" t="s">
        <v>126</v>
      </c>
      <c r="AT121" s="175" t="s">
        <v>121</v>
      </c>
      <c r="AU121" s="175" t="s">
        <v>75</v>
      </c>
      <c r="AY121" s="14" t="s">
        <v>118</v>
      </c>
      <c r="BE121" s="176">
        <f t="shared" si="12"/>
        <v>0</v>
      </c>
      <c r="BF121" s="176">
        <f t="shared" si="13"/>
        <v>0</v>
      </c>
      <c r="BG121" s="176">
        <f t="shared" si="14"/>
        <v>0</v>
      </c>
      <c r="BH121" s="176">
        <f t="shared" si="15"/>
        <v>0</v>
      </c>
      <c r="BI121" s="176">
        <f t="shared" si="16"/>
        <v>0</v>
      </c>
      <c r="BJ121" s="14" t="s">
        <v>73</v>
      </c>
      <c r="BK121" s="176">
        <f t="shared" si="17"/>
        <v>0</v>
      </c>
      <c r="BL121" s="14" t="s">
        <v>126</v>
      </c>
      <c r="BM121" s="175" t="s">
        <v>443</v>
      </c>
    </row>
    <row r="122" spans="1:65" s="1" customFormat="1" ht="24">
      <c r="A122" s="28"/>
      <c r="B122" s="29"/>
      <c r="C122" s="165" t="s">
        <v>335</v>
      </c>
      <c r="D122" s="165" t="s">
        <v>121</v>
      </c>
      <c r="E122" s="166" t="s">
        <v>444</v>
      </c>
      <c r="F122" s="167" t="s">
        <v>445</v>
      </c>
      <c r="G122" s="168" t="s">
        <v>124</v>
      </c>
      <c r="H122" s="169">
        <v>60</v>
      </c>
      <c r="I122" s="170"/>
      <c r="J122" s="170"/>
      <c r="K122" s="167" t="s">
        <v>125</v>
      </c>
      <c r="L122" s="33"/>
      <c r="M122" s="171" t="s">
        <v>17</v>
      </c>
      <c r="N122" s="172" t="s">
        <v>36</v>
      </c>
      <c r="O122" s="173">
        <v>0.085</v>
      </c>
      <c r="P122" s="173">
        <f t="shared" si="9"/>
        <v>5.1000000000000005</v>
      </c>
      <c r="Q122" s="173">
        <v>0.278</v>
      </c>
      <c r="R122" s="173">
        <f t="shared" si="10"/>
        <v>16.68</v>
      </c>
      <c r="S122" s="173">
        <v>0</v>
      </c>
      <c r="T122" s="174">
        <f t="shared" si="11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75" t="s">
        <v>126</v>
      </c>
      <c r="AT122" s="175" t="s">
        <v>121</v>
      </c>
      <c r="AU122" s="175" t="s">
        <v>75</v>
      </c>
      <c r="AY122" s="14" t="s">
        <v>118</v>
      </c>
      <c r="BE122" s="176">
        <f t="shared" si="12"/>
        <v>0</v>
      </c>
      <c r="BF122" s="176">
        <f t="shared" si="13"/>
        <v>0</v>
      </c>
      <c r="BG122" s="176">
        <f t="shared" si="14"/>
        <v>0</v>
      </c>
      <c r="BH122" s="176">
        <f t="shared" si="15"/>
        <v>0</v>
      </c>
      <c r="BI122" s="176">
        <f t="shared" si="16"/>
        <v>0</v>
      </c>
      <c r="BJ122" s="14" t="s">
        <v>73</v>
      </c>
      <c r="BK122" s="176">
        <f t="shared" si="17"/>
        <v>0</v>
      </c>
      <c r="BL122" s="14" t="s">
        <v>126</v>
      </c>
      <c r="BM122" s="175" t="s">
        <v>446</v>
      </c>
    </row>
    <row r="123" spans="1:65" s="1" customFormat="1" ht="16.5" customHeight="1">
      <c r="A123" s="28"/>
      <c r="B123" s="29"/>
      <c r="C123" s="165" t="s">
        <v>245</v>
      </c>
      <c r="D123" s="165" t="s">
        <v>121</v>
      </c>
      <c r="E123" s="166" t="s">
        <v>246</v>
      </c>
      <c r="F123" s="167" t="s">
        <v>247</v>
      </c>
      <c r="G123" s="168" t="s">
        <v>124</v>
      </c>
      <c r="H123" s="169">
        <v>3</v>
      </c>
      <c r="I123" s="170"/>
      <c r="J123" s="170"/>
      <c r="K123" s="167" t="s">
        <v>135</v>
      </c>
      <c r="L123" s="33"/>
      <c r="M123" s="171" t="s">
        <v>17</v>
      </c>
      <c r="N123" s="172" t="s">
        <v>36</v>
      </c>
      <c r="O123" s="173">
        <v>0.004</v>
      </c>
      <c r="P123" s="173">
        <f t="shared" si="9"/>
        <v>0.012</v>
      </c>
      <c r="Q123" s="173">
        <v>0.00601</v>
      </c>
      <c r="R123" s="173">
        <f t="shared" si="10"/>
        <v>0.018029999999999997</v>
      </c>
      <c r="S123" s="173">
        <v>0</v>
      </c>
      <c r="T123" s="174">
        <f t="shared" si="11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5" t="s">
        <v>126</v>
      </c>
      <c r="AT123" s="175" t="s">
        <v>121</v>
      </c>
      <c r="AU123" s="175" t="s">
        <v>75</v>
      </c>
      <c r="AY123" s="14" t="s">
        <v>118</v>
      </c>
      <c r="BE123" s="176">
        <f t="shared" si="12"/>
        <v>0</v>
      </c>
      <c r="BF123" s="176">
        <f t="shared" si="13"/>
        <v>0</v>
      </c>
      <c r="BG123" s="176">
        <f t="shared" si="14"/>
        <v>0</v>
      </c>
      <c r="BH123" s="176">
        <f t="shared" si="15"/>
        <v>0</v>
      </c>
      <c r="BI123" s="176">
        <f t="shared" si="16"/>
        <v>0</v>
      </c>
      <c r="BJ123" s="14" t="s">
        <v>73</v>
      </c>
      <c r="BK123" s="176">
        <f t="shared" si="17"/>
        <v>0</v>
      </c>
      <c r="BL123" s="14" t="s">
        <v>126</v>
      </c>
      <c r="BM123" s="175" t="s">
        <v>447</v>
      </c>
    </row>
    <row r="124" spans="1:65" s="1" customFormat="1" ht="16.5" customHeight="1">
      <c r="A124" s="28"/>
      <c r="B124" s="29"/>
      <c r="C124" s="165" t="s">
        <v>249</v>
      </c>
      <c r="D124" s="165" t="s">
        <v>121</v>
      </c>
      <c r="E124" s="166" t="s">
        <v>250</v>
      </c>
      <c r="F124" s="167" t="s">
        <v>251</v>
      </c>
      <c r="G124" s="168" t="s">
        <v>124</v>
      </c>
      <c r="H124" s="169">
        <v>3</v>
      </c>
      <c r="I124" s="170"/>
      <c r="J124" s="170"/>
      <c r="K124" s="167" t="s">
        <v>135</v>
      </c>
      <c r="L124" s="33"/>
      <c r="M124" s="171" t="s">
        <v>17</v>
      </c>
      <c r="N124" s="172" t="s">
        <v>36</v>
      </c>
      <c r="O124" s="173">
        <v>0.002</v>
      </c>
      <c r="P124" s="173">
        <f t="shared" si="9"/>
        <v>0.006</v>
      </c>
      <c r="Q124" s="173">
        <v>0.00051</v>
      </c>
      <c r="R124" s="173">
        <f t="shared" si="10"/>
        <v>0.0015300000000000001</v>
      </c>
      <c r="S124" s="173">
        <v>0</v>
      </c>
      <c r="T124" s="174">
        <f t="shared" si="11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5" t="s">
        <v>126</v>
      </c>
      <c r="AT124" s="175" t="s">
        <v>121</v>
      </c>
      <c r="AU124" s="175" t="s">
        <v>75</v>
      </c>
      <c r="AY124" s="14" t="s">
        <v>118</v>
      </c>
      <c r="BE124" s="176">
        <f t="shared" si="12"/>
        <v>0</v>
      </c>
      <c r="BF124" s="176">
        <f t="shared" si="13"/>
        <v>0</v>
      </c>
      <c r="BG124" s="176">
        <f t="shared" si="14"/>
        <v>0</v>
      </c>
      <c r="BH124" s="176">
        <f t="shared" si="15"/>
        <v>0</v>
      </c>
      <c r="BI124" s="176">
        <f t="shared" si="16"/>
        <v>0</v>
      </c>
      <c r="BJ124" s="14" t="s">
        <v>73</v>
      </c>
      <c r="BK124" s="176">
        <f t="shared" si="17"/>
        <v>0</v>
      </c>
      <c r="BL124" s="14" t="s">
        <v>126</v>
      </c>
      <c r="BM124" s="175" t="s">
        <v>448</v>
      </c>
    </row>
    <row r="125" spans="1:65" s="1" customFormat="1" ht="24">
      <c r="A125" s="28"/>
      <c r="B125" s="29"/>
      <c r="C125" s="165" t="s">
        <v>253</v>
      </c>
      <c r="D125" s="165" t="s">
        <v>121</v>
      </c>
      <c r="E125" s="166" t="s">
        <v>254</v>
      </c>
      <c r="F125" s="167" t="s">
        <v>255</v>
      </c>
      <c r="G125" s="168" t="s">
        <v>124</v>
      </c>
      <c r="H125" s="169">
        <v>3</v>
      </c>
      <c r="I125" s="170"/>
      <c r="J125" s="170"/>
      <c r="K125" s="167" t="s">
        <v>135</v>
      </c>
      <c r="L125" s="33"/>
      <c r="M125" s="171" t="s">
        <v>17</v>
      </c>
      <c r="N125" s="172" t="s">
        <v>36</v>
      </c>
      <c r="O125" s="173">
        <v>0.066</v>
      </c>
      <c r="P125" s="173">
        <f t="shared" si="9"/>
        <v>0.198</v>
      </c>
      <c r="Q125" s="173">
        <v>0.10373</v>
      </c>
      <c r="R125" s="173">
        <f t="shared" si="10"/>
        <v>0.31119</v>
      </c>
      <c r="S125" s="173">
        <v>0</v>
      </c>
      <c r="T125" s="174">
        <f t="shared" si="11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5" t="s">
        <v>126</v>
      </c>
      <c r="AT125" s="175" t="s">
        <v>121</v>
      </c>
      <c r="AU125" s="175" t="s">
        <v>75</v>
      </c>
      <c r="AY125" s="14" t="s">
        <v>118</v>
      </c>
      <c r="BE125" s="176">
        <f t="shared" si="12"/>
        <v>0</v>
      </c>
      <c r="BF125" s="176">
        <f t="shared" si="13"/>
        <v>0</v>
      </c>
      <c r="BG125" s="176">
        <f t="shared" si="14"/>
        <v>0</v>
      </c>
      <c r="BH125" s="176">
        <f t="shared" si="15"/>
        <v>0</v>
      </c>
      <c r="BI125" s="176">
        <f t="shared" si="16"/>
        <v>0</v>
      </c>
      <c r="BJ125" s="14" t="s">
        <v>73</v>
      </c>
      <c r="BK125" s="176">
        <f t="shared" si="17"/>
        <v>0</v>
      </c>
      <c r="BL125" s="14" t="s">
        <v>126</v>
      </c>
      <c r="BM125" s="175" t="s">
        <v>449</v>
      </c>
    </row>
    <row r="126" spans="2:63" s="11" customFormat="1" ht="22.5" customHeight="1">
      <c r="B126" s="150"/>
      <c r="C126" s="151"/>
      <c r="D126" s="152" t="s">
        <v>64</v>
      </c>
      <c r="E126" s="163" t="s">
        <v>162</v>
      </c>
      <c r="F126" s="163" t="s">
        <v>265</v>
      </c>
      <c r="G126" s="151"/>
      <c r="H126" s="151"/>
      <c r="I126" s="151"/>
      <c r="J126" s="164"/>
      <c r="K126" s="151"/>
      <c r="L126" s="155"/>
      <c r="M126" s="156"/>
      <c r="N126" s="157"/>
      <c r="O126" s="157"/>
      <c r="P126" s="158">
        <f>SUM(P127:P139)</f>
        <v>137.682</v>
      </c>
      <c r="Q126" s="157"/>
      <c r="R126" s="158">
        <f>SUM(R127:R139)</f>
        <v>24.552695</v>
      </c>
      <c r="S126" s="157"/>
      <c r="T126" s="159">
        <f>SUM(T127:T139)</f>
        <v>0</v>
      </c>
      <c r="AR126" s="160" t="s">
        <v>73</v>
      </c>
      <c r="AT126" s="161" t="s">
        <v>64</v>
      </c>
      <c r="AU126" s="161" t="s">
        <v>73</v>
      </c>
      <c r="AY126" s="160" t="s">
        <v>118</v>
      </c>
      <c r="BK126" s="162">
        <f>SUM(BK127:BK139)</f>
        <v>0</v>
      </c>
    </row>
    <row r="127" spans="1:65" s="1" customFormat="1" ht="16.5" customHeight="1">
      <c r="A127" s="28"/>
      <c r="B127" s="29"/>
      <c r="C127" s="165" t="s">
        <v>257</v>
      </c>
      <c r="D127" s="165" t="s">
        <v>121</v>
      </c>
      <c r="E127" s="166" t="s">
        <v>450</v>
      </c>
      <c r="F127" s="167" t="s">
        <v>451</v>
      </c>
      <c r="G127" s="168" t="s">
        <v>144</v>
      </c>
      <c r="H127" s="169">
        <v>249</v>
      </c>
      <c r="I127" s="170"/>
      <c r="J127" s="170"/>
      <c r="K127" s="167" t="s">
        <v>135</v>
      </c>
      <c r="L127" s="33"/>
      <c r="M127" s="171" t="s">
        <v>17</v>
      </c>
      <c r="N127" s="172" t="s">
        <v>36</v>
      </c>
      <c r="O127" s="173">
        <v>0.321</v>
      </c>
      <c r="P127" s="173">
        <f aca="true" t="shared" si="18" ref="P127:P139">O127*H127</f>
        <v>79.929</v>
      </c>
      <c r="Q127" s="173">
        <v>2E-05</v>
      </c>
      <c r="R127" s="173">
        <f aca="true" t="shared" si="19" ref="R127:R139">Q127*H127</f>
        <v>0.00498</v>
      </c>
      <c r="S127" s="173">
        <v>0</v>
      </c>
      <c r="T127" s="174">
        <f aca="true" t="shared" si="20" ref="T127:T139"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5" t="s">
        <v>126</v>
      </c>
      <c r="AT127" s="175" t="s">
        <v>121</v>
      </c>
      <c r="AU127" s="175" t="s">
        <v>75</v>
      </c>
      <c r="AY127" s="14" t="s">
        <v>118</v>
      </c>
      <c r="BE127" s="176">
        <f aca="true" t="shared" si="21" ref="BE127:BE139">IF(N127="základní",J127,0)</f>
        <v>0</v>
      </c>
      <c r="BF127" s="176">
        <f aca="true" t="shared" si="22" ref="BF127:BF139">IF(N127="snížená",J127,0)</f>
        <v>0</v>
      </c>
      <c r="BG127" s="176">
        <f aca="true" t="shared" si="23" ref="BG127:BG139">IF(N127="zákl. přenesená",J127,0)</f>
        <v>0</v>
      </c>
      <c r="BH127" s="176">
        <f aca="true" t="shared" si="24" ref="BH127:BH139">IF(N127="sníž. přenesená",J127,0)</f>
        <v>0</v>
      </c>
      <c r="BI127" s="176">
        <f aca="true" t="shared" si="25" ref="BI127:BI139">IF(N127="nulová",J127,0)</f>
        <v>0</v>
      </c>
      <c r="BJ127" s="14" t="s">
        <v>73</v>
      </c>
      <c r="BK127" s="176">
        <f aca="true" t="shared" si="26" ref="BK127:BK139">ROUND(I127*H127,2)</f>
        <v>0</v>
      </c>
      <c r="BL127" s="14" t="s">
        <v>126</v>
      </c>
      <c r="BM127" s="175" t="s">
        <v>452</v>
      </c>
    </row>
    <row r="128" spans="1:65" s="1" customFormat="1" ht="16.5" customHeight="1">
      <c r="A128" s="28"/>
      <c r="B128" s="29"/>
      <c r="C128" s="177" t="s">
        <v>261</v>
      </c>
      <c r="D128" s="177" t="s">
        <v>191</v>
      </c>
      <c r="E128" s="178" t="s">
        <v>453</v>
      </c>
      <c r="F128" s="179" t="s">
        <v>454</v>
      </c>
      <c r="G128" s="180" t="s">
        <v>209</v>
      </c>
      <c r="H128" s="181">
        <v>41.5</v>
      </c>
      <c r="I128" s="182"/>
      <c r="J128" s="182"/>
      <c r="K128" s="179" t="s">
        <v>308</v>
      </c>
      <c r="L128" s="183"/>
      <c r="M128" s="184" t="s">
        <v>17</v>
      </c>
      <c r="N128" s="185" t="s">
        <v>36</v>
      </c>
      <c r="O128" s="173">
        <v>0</v>
      </c>
      <c r="P128" s="173">
        <f t="shared" si="18"/>
        <v>0</v>
      </c>
      <c r="Q128" s="173">
        <v>0.04377</v>
      </c>
      <c r="R128" s="173">
        <f t="shared" si="19"/>
        <v>1.8164550000000002</v>
      </c>
      <c r="S128" s="173">
        <v>0</v>
      </c>
      <c r="T128" s="174">
        <f t="shared" si="20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5" t="s">
        <v>162</v>
      </c>
      <c r="AT128" s="175" t="s">
        <v>191</v>
      </c>
      <c r="AU128" s="175" t="s">
        <v>75</v>
      </c>
      <c r="AY128" s="14" t="s">
        <v>118</v>
      </c>
      <c r="BE128" s="176">
        <f t="shared" si="21"/>
        <v>0</v>
      </c>
      <c r="BF128" s="176">
        <f t="shared" si="22"/>
        <v>0</v>
      </c>
      <c r="BG128" s="176">
        <f t="shared" si="23"/>
        <v>0</v>
      </c>
      <c r="BH128" s="176">
        <f t="shared" si="24"/>
        <v>0</v>
      </c>
      <c r="BI128" s="176">
        <f t="shared" si="25"/>
        <v>0</v>
      </c>
      <c r="BJ128" s="14" t="s">
        <v>73</v>
      </c>
      <c r="BK128" s="176">
        <f t="shared" si="26"/>
        <v>0</v>
      </c>
      <c r="BL128" s="14" t="s">
        <v>126</v>
      </c>
      <c r="BM128" s="175" t="s">
        <v>455</v>
      </c>
    </row>
    <row r="129" spans="1:65" s="1" customFormat="1" ht="16.5" customHeight="1">
      <c r="A129" s="28"/>
      <c r="B129" s="29"/>
      <c r="C129" s="165" t="s">
        <v>270</v>
      </c>
      <c r="D129" s="165" t="s">
        <v>121</v>
      </c>
      <c r="E129" s="166" t="s">
        <v>456</v>
      </c>
      <c r="F129" s="167" t="s">
        <v>457</v>
      </c>
      <c r="G129" s="168" t="s">
        <v>458</v>
      </c>
      <c r="H129" s="169">
        <v>10</v>
      </c>
      <c r="I129" s="170"/>
      <c r="J129" s="170"/>
      <c r="K129" s="167" t="s">
        <v>135</v>
      </c>
      <c r="L129" s="33"/>
      <c r="M129" s="171" t="s">
        <v>17</v>
      </c>
      <c r="N129" s="172" t="s">
        <v>36</v>
      </c>
      <c r="O129" s="173">
        <v>0.836</v>
      </c>
      <c r="P129" s="173">
        <f t="shared" si="18"/>
        <v>8.36</v>
      </c>
      <c r="Q129" s="173">
        <v>0.00031</v>
      </c>
      <c r="R129" s="173">
        <f t="shared" si="19"/>
        <v>0.0031</v>
      </c>
      <c r="S129" s="173">
        <v>0</v>
      </c>
      <c r="T129" s="174">
        <f t="shared" si="20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5" t="s">
        <v>126</v>
      </c>
      <c r="AT129" s="175" t="s">
        <v>121</v>
      </c>
      <c r="AU129" s="175" t="s">
        <v>75</v>
      </c>
      <c r="AY129" s="14" t="s">
        <v>118</v>
      </c>
      <c r="BE129" s="176">
        <f t="shared" si="21"/>
        <v>0</v>
      </c>
      <c r="BF129" s="176">
        <f t="shared" si="22"/>
        <v>0</v>
      </c>
      <c r="BG129" s="176">
        <f t="shared" si="23"/>
        <v>0</v>
      </c>
      <c r="BH129" s="176">
        <f t="shared" si="24"/>
        <v>0</v>
      </c>
      <c r="BI129" s="176">
        <f t="shared" si="25"/>
        <v>0</v>
      </c>
      <c r="BJ129" s="14" t="s">
        <v>73</v>
      </c>
      <c r="BK129" s="176">
        <f t="shared" si="26"/>
        <v>0</v>
      </c>
      <c r="BL129" s="14" t="s">
        <v>126</v>
      </c>
      <c r="BM129" s="175" t="s">
        <v>459</v>
      </c>
    </row>
    <row r="130" spans="1:65" s="1" customFormat="1" ht="16.5" customHeight="1">
      <c r="A130" s="28"/>
      <c r="B130" s="29"/>
      <c r="C130" s="165" t="s">
        <v>273</v>
      </c>
      <c r="D130" s="165" t="s">
        <v>121</v>
      </c>
      <c r="E130" s="166" t="s">
        <v>460</v>
      </c>
      <c r="F130" s="167" t="s">
        <v>461</v>
      </c>
      <c r="G130" s="168" t="s">
        <v>209</v>
      </c>
      <c r="H130" s="169">
        <v>3</v>
      </c>
      <c r="I130" s="170"/>
      <c r="J130" s="170"/>
      <c r="K130" s="167" t="s">
        <v>135</v>
      </c>
      <c r="L130" s="33"/>
      <c r="M130" s="171" t="s">
        <v>17</v>
      </c>
      <c r="N130" s="172" t="s">
        <v>36</v>
      </c>
      <c r="O130" s="173">
        <v>1.562</v>
      </c>
      <c r="P130" s="173">
        <f t="shared" si="18"/>
        <v>4.686</v>
      </c>
      <c r="Q130" s="173">
        <v>0.01019</v>
      </c>
      <c r="R130" s="173">
        <f t="shared" si="19"/>
        <v>0.03057</v>
      </c>
      <c r="S130" s="173">
        <v>0</v>
      </c>
      <c r="T130" s="174">
        <f t="shared" si="20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5" t="s">
        <v>126</v>
      </c>
      <c r="AT130" s="175" t="s">
        <v>121</v>
      </c>
      <c r="AU130" s="175" t="s">
        <v>75</v>
      </c>
      <c r="AY130" s="14" t="s">
        <v>118</v>
      </c>
      <c r="BE130" s="176">
        <f t="shared" si="21"/>
        <v>0</v>
      </c>
      <c r="BF130" s="176">
        <f t="shared" si="22"/>
        <v>0</v>
      </c>
      <c r="BG130" s="176">
        <f t="shared" si="23"/>
        <v>0</v>
      </c>
      <c r="BH130" s="176">
        <f t="shared" si="24"/>
        <v>0</v>
      </c>
      <c r="BI130" s="176">
        <f t="shared" si="25"/>
        <v>0</v>
      </c>
      <c r="BJ130" s="14" t="s">
        <v>73</v>
      </c>
      <c r="BK130" s="176">
        <f t="shared" si="26"/>
        <v>0</v>
      </c>
      <c r="BL130" s="14" t="s">
        <v>126</v>
      </c>
      <c r="BM130" s="175" t="s">
        <v>462</v>
      </c>
    </row>
    <row r="131" spans="1:65" s="1" customFormat="1" ht="16.5" customHeight="1">
      <c r="A131" s="28"/>
      <c r="B131" s="29"/>
      <c r="C131" s="177" t="s">
        <v>277</v>
      </c>
      <c r="D131" s="177" t="s">
        <v>191</v>
      </c>
      <c r="E131" s="178" t="s">
        <v>463</v>
      </c>
      <c r="F131" s="179" t="s">
        <v>464</v>
      </c>
      <c r="G131" s="180" t="s">
        <v>209</v>
      </c>
      <c r="H131" s="181">
        <v>3</v>
      </c>
      <c r="I131" s="182"/>
      <c r="J131" s="182"/>
      <c r="K131" s="179" t="s">
        <v>135</v>
      </c>
      <c r="L131" s="183"/>
      <c r="M131" s="184" t="s">
        <v>17</v>
      </c>
      <c r="N131" s="185" t="s">
        <v>36</v>
      </c>
      <c r="O131" s="173">
        <v>0</v>
      </c>
      <c r="P131" s="173">
        <f t="shared" si="18"/>
        <v>0</v>
      </c>
      <c r="Q131" s="173">
        <v>0.254</v>
      </c>
      <c r="R131" s="173">
        <f t="shared" si="19"/>
        <v>0.762</v>
      </c>
      <c r="S131" s="173">
        <v>0</v>
      </c>
      <c r="T131" s="174">
        <f t="shared" si="20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5" t="s">
        <v>162</v>
      </c>
      <c r="AT131" s="175" t="s">
        <v>191</v>
      </c>
      <c r="AU131" s="175" t="s">
        <v>75</v>
      </c>
      <c r="AY131" s="14" t="s">
        <v>118</v>
      </c>
      <c r="BE131" s="176">
        <f t="shared" si="21"/>
        <v>0</v>
      </c>
      <c r="BF131" s="176">
        <f t="shared" si="22"/>
        <v>0</v>
      </c>
      <c r="BG131" s="176">
        <f t="shared" si="23"/>
        <v>0</v>
      </c>
      <c r="BH131" s="176">
        <f t="shared" si="24"/>
        <v>0</v>
      </c>
      <c r="BI131" s="176">
        <f t="shared" si="25"/>
        <v>0</v>
      </c>
      <c r="BJ131" s="14" t="s">
        <v>73</v>
      </c>
      <c r="BK131" s="176">
        <f t="shared" si="26"/>
        <v>0</v>
      </c>
      <c r="BL131" s="14" t="s">
        <v>126</v>
      </c>
      <c r="BM131" s="175" t="s">
        <v>465</v>
      </c>
    </row>
    <row r="132" spans="1:65" s="1" customFormat="1" ht="16.5" customHeight="1">
      <c r="A132" s="28"/>
      <c r="B132" s="29"/>
      <c r="C132" s="165" t="s">
        <v>281</v>
      </c>
      <c r="D132" s="165" t="s">
        <v>121</v>
      </c>
      <c r="E132" s="166" t="s">
        <v>466</v>
      </c>
      <c r="F132" s="167" t="s">
        <v>467</v>
      </c>
      <c r="G132" s="168" t="s">
        <v>209</v>
      </c>
      <c r="H132" s="169">
        <v>4</v>
      </c>
      <c r="I132" s="170"/>
      <c r="J132" s="170"/>
      <c r="K132" s="167" t="s">
        <v>135</v>
      </c>
      <c r="L132" s="33"/>
      <c r="M132" s="171" t="s">
        <v>17</v>
      </c>
      <c r="N132" s="172" t="s">
        <v>36</v>
      </c>
      <c r="O132" s="173">
        <v>1.664</v>
      </c>
      <c r="P132" s="173">
        <f t="shared" si="18"/>
        <v>6.656</v>
      </c>
      <c r="Q132" s="173">
        <v>0.01248</v>
      </c>
      <c r="R132" s="173">
        <f t="shared" si="19"/>
        <v>0.04992</v>
      </c>
      <c r="S132" s="173">
        <v>0</v>
      </c>
      <c r="T132" s="174">
        <f t="shared" si="20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5" t="s">
        <v>126</v>
      </c>
      <c r="AT132" s="175" t="s">
        <v>121</v>
      </c>
      <c r="AU132" s="175" t="s">
        <v>75</v>
      </c>
      <c r="AY132" s="14" t="s">
        <v>118</v>
      </c>
      <c r="BE132" s="176">
        <f t="shared" si="21"/>
        <v>0</v>
      </c>
      <c r="BF132" s="176">
        <f t="shared" si="22"/>
        <v>0</v>
      </c>
      <c r="BG132" s="176">
        <f t="shared" si="23"/>
        <v>0</v>
      </c>
      <c r="BH132" s="176">
        <f t="shared" si="24"/>
        <v>0</v>
      </c>
      <c r="BI132" s="176">
        <f t="shared" si="25"/>
        <v>0</v>
      </c>
      <c r="BJ132" s="14" t="s">
        <v>73</v>
      </c>
      <c r="BK132" s="176">
        <f t="shared" si="26"/>
        <v>0</v>
      </c>
      <c r="BL132" s="14" t="s">
        <v>126</v>
      </c>
      <c r="BM132" s="175" t="s">
        <v>468</v>
      </c>
    </row>
    <row r="133" spans="1:65" s="1" customFormat="1" ht="16.5" customHeight="1">
      <c r="A133" s="28"/>
      <c r="B133" s="29"/>
      <c r="C133" s="177" t="s">
        <v>285</v>
      </c>
      <c r="D133" s="177" t="s">
        <v>191</v>
      </c>
      <c r="E133" s="178" t="s">
        <v>469</v>
      </c>
      <c r="F133" s="179" t="s">
        <v>470</v>
      </c>
      <c r="G133" s="180" t="s">
        <v>209</v>
      </c>
      <c r="H133" s="181">
        <v>4</v>
      </c>
      <c r="I133" s="182"/>
      <c r="J133" s="182"/>
      <c r="K133" s="179" t="s">
        <v>135</v>
      </c>
      <c r="L133" s="183"/>
      <c r="M133" s="184" t="s">
        <v>17</v>
      </c>
      <c r="N133" s="185" t="s">
        <v>36</v>
      </c>
      <c r="O133" s="173">
        <v>0</v>
      </c>
      <c r="P133" s="173">
        <f t="shared" si="18"/>
        <v>0</v>
      </c>
      <c r="Q133" s="173">
        <v>0.585</v>
      </c>
      <c r="R133" s="173">
        <f t="shared" si="19"/>
        <v>2.34</v>
      </c>
      <c r="S133" s="173">
        <v>0</v>
      </c>
      <c r="T133" s="174">
        <f t="shared" si="20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5" t="s">
        <v>162</v>
      </c>
      <c r="AT133" s="175" t="s">
        <v>191</v>
      </c>
      <c r="AU133" s="175" t="s">
        <v>75</v>
      </c>
      <c r="AY133" s="14" t="s">
        <v>118</v>
      </c>
      <c r="BE133" s="176">
        <f t="shared" si="21"/>
        <v>0</v>
      </c>
      <c r="BF133" s="176">
        <f t="shared" si="22"/>
        <v>0</v>
      </c>
      <c r="BG133" s="176">
        <f t="shared" si="23"/>
        <v>0</v>
      </c>
      <c r="BH133" s="176">
        <f t="shared" si="24"/>
        <v>0</v>
      </c>
      <c r="BI133" s="176">
        <f t="shared" si="25"/>
        <v>0</v>
      </c>
      <c r="BJ133" s="14" t="s">
        <v>73</v>
      </c>
      <c r="BK133" s="176">
        <f t="shared" si="26"/>
        <v>0</v>
      </c>
      <c r="BL133" s="14" t="s">
        <v>126</v>
      </c>
      <c r="BM133" s="175" t="s">
        <v>471</v>
      </c>
    </row>
    <row r="134" spans="1:65" s="1" customFormat="1" ht="16.5" customHeight="1">
      <c r="A134" s="28"/>
      <c r="B134" s="29"/>
      <c r="C134" s="165" t="s">
        <v>289</v>
      </c>
      <c r="D134" s="165" t="s">
        <v>121</v>
      </c>
      <c r="E134" s="166" t="s">
        <v>472</v>
      </c>
      <c r="F134" s="167" t="s">
        <v>473</v>
      </c>
      <c r="G134" s="168" t="s">
        <v>209</v>
      </c>
      <c r="H134" s="169">
        <v>9</v>
      </c>
      <c r="I134" s="170"/>
      <c r="J134" s="170"/>
      <c r="K134" s="167" t="s">
        <v>135</v>
      </c>
      <c r="L134" s="33"/>
      <c r="M134" s="171" t="s">
        <v>17</v>
      </c>
      <c r="N134" s="172" t="s">
        <v>36</v>
      </c>
      <c r="O134" s="173">
        <v>2.08</v>
      </c>
      <c r="P134" s="173">
        <f t="shared" si="18"/>
        <v>18.72</v>
      </c>
      <c r="Q134" s="173">
        <v>0.02854</v>
      </c>
      <c r="R134" s="173">
        <f t="shared" si="19"/>
        <v>0.25686</v>
      </c>
      <c r="S134" s="173">
        <v>0</v>
      </c>
      <c r="T134" s="174">
        <f t="shared" si="20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5" t="s">
        <v>126</v>
      </c>
      <c r="AT134" s="175" t="s">
        <v>121</v>
      </c>
      <c r="AU134" s="175" t="s">
        <v>75</v>
      </c>
      <c r="AY134" s="14" t="s">
        <v>118</v>
      </c>
      <c r="BE134" s="176">
        <f t="shared" si="21"/>
        <v>0</v>
      </c>
      <c r="BF134" s="176">
        <f t="shared" si="22"/>
        <v>0</v>
      </c>
      <c r="BG134" s="176">
        <f t="shared" si="23"/>
        <v>0</v>
      </c>
      <c r="BH134" s="176">
        <f t="shared" si="24"/>
        <v>0</v>
      </c>
      <c r="BI134" s="176">
        <f t="shared" si="25"/>
        <v>0</v>
      </c>
      <c r="BJ134" s="14" t="s">
        <v>73</v>
      </c>
      <c r="BK134" s="176">
        <f t="shared" si="26"/>
        <v>0</v>
      </c>
      <c r="BL134" s="14" t="s">
        <v>126</v>
      </c>
      <c r="BM134" s="175" t="s">
        <v>474</v>
      </c>
    </row>
    <row r="135" spans="1:65" s="1" customFormat="1" ht="16.5" customHeight="1">
      <c r="A135" s="28"/>
      <c r="B135" s="29"/>
      <c r="C135" s="177" t="s">
        <v>293</v>
      </c>
      <c r="D135" s="177" t="s">
        <v>191</v>
      </c>
      <c r="E135" s="178" t="s">
        <v>475</v>
      </c>
      <c r="F135" s="179" t="s">
        <v>476</v>
      </c>
      <c r="G135" s="180" t="s">
        <v>209</v>
      </c>
      <c r="H135" s="181">
        <v>9</v>
      </c>
      <c r="I135" s="182"/>
      <c r="J135" s="182"/>
      <c r="K135" s="179" t="s">
        <v>135</v>
      </c>
      <c r="L135" s="183"/>
      <c r="M135" s="184" t="s">
        <v>17</v>
      </c>
      <c r="N135" s="185" t="s">
        <v>36</v>
      </c>
      <c r="O135" s="173">
        <v>0</v>
      </c>
      <c r="P135" s="173">
        <f t="shared" si="18"/>
        <v>0</v>
      </c>
      <c r="Q135" s="173">
        <v>1.6</v>
      </c>
      <c r="R135" s="173">
        <f t="shared" si="19"/>
        <v>14.4</v>
      </c>
      <c r="S135" s="173">
        <v>0</v>
      </c>
      <c r="T135" s="174">
        <f t="shared" si="20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5" t="s">
        <v>162</v>
      </c>
      <c r="AT135" s="175" t="s">
        <v>191</v>
      </c>
      <c r="AU135" s="175" t="s">
        <v>75</v>
      </c>
      <c r="AY135" s="14" t="s">
        <v>118</v>
      </c>
      <c r="BE135" s="176">
        <f t="shared" si="21"/>
        <v>0</v>
      </c>
      <c r="BF135" s="176">
        <f t="shared" si="22"/>
        <v>0</v>
      </c>
      <c r="BG135" s="176">
        <f t="shared" si="23"/>
        <v>0</v>
      </c>
      <c r="BH135" s="176">
        <f t="shared" si="24"/>
        <v>0</v>
      </c>
      <c r="BI135" s="176">
        <f t="shared" si="25"/>
        <v>0</v>
      </c>
      <c r="BJ135" s="14" t="s">
        <v>73</v>
      </c>
      <c r="BK135" s="176">
        <f t="shared" si="26"/>
        <v>0</v>
      </c>
      <c r="BL135" s="14" t="s">
        <v>126</v>
      </c>
      <c r="BM135" s="175" t="s">
        <v>477</v>
      </c>
    </row>
    <row r="136" spans="1:65" s="1" customFormat="1" ht="16.5" customHeight="1">
      <c r="A136" s="28"/>
      <c r="B136" s="29"/>
      <c r="C136" s="165" t="s">
        <v>297</v>
      </c>
      <c r="D136" s="165" t="s">
        <v>121</v>
      </c>
      <c r="E136" s="166" t="s">
        <v>478</v>
      </c>
      <c r="F136" s="167" t="s">
        <v>479</v>
      </c>
      <c r="G136" s="168" t="s">
        <v>209</v>
      </c>
      <c r="H136" s="169">
        <v>5</v>
      </c>
      <c r="I136" s="170"/>
      <c r="J136" s="170"/>
      <c r="K136" s="167" t="s">
        <v>135</v>
      </c>
      <c r="L136" s="33"/>
      <c r="M136" s="171" t="s">
        <v>17</v>
      </c>
      <c r="N136" s="172" t="s">
        <v>36</v>
      </c>
      <c r="O136" s="173">
        <v>0.817</v>
      </c>
      <c r="P136" s="173">
        <f t="shared" si="18"/>
        <v>4.085</v>
      </c>
      <c r="Q136" s="173">
        <v>0.03927</v>
      </c>
      <c r="R136" s="173">
        <f t="shared" si="19"/>
        <v>0.19635</v>
      </c>
      <c r="S136" s="173">
        <v>0</v>
      </c>
      <c r="T136" s="174">
        <f t="shared" si="20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5" t="s">
        <v>126</v>
      </c>
      <c r="AT136" s="175" t="s">
        <v>121</v>
      </c>
      <c r="AU136" s="175" t="s">
        <v>75</v>
      </c>
      <c r="AY136" s="14" t="s">
        <v>118</v>
      </c>
      <c r="BE136" s="176">
        <f t="shared" si="21"/>
        <v>0</v>
      </c>
      <c r="BF136" s="176">
        <f t="shared" si="22"/>
        <v>0</v>
      </c>
      <c r="BG136" s="176">
        <f t="shared" si="23"/>
        <v>0</v>
      </c>
      <c r="BH136" s="176">
        <f t="shared" si="24"/>
        <v>0</v>
      </c>
      <c r="BI136" s="176">
        <f t="shared" si="25"/>
        <v>0</v>
      </c>
      <c r="BJ136" s="14" t="s">
        <v>73</v>
      </c>
      <c r="BK136" s="176">
        <f t="shared" si="26"/>
        <v>0</v>
      </c>
      <c r="BL136" s="14" t="s">
        <v>126</v>
      </c>
      <c r="BM136" s="175" t="s">
        <v>480</v>
      </c>
    </row>
    <row r="137" spans="1:65" s="1" customFormat="1" ht="16.5" customHeight="1">
      <c r="A137" s="28"/>
      <c r="B137" s="29"/>
      <c r="C137" s="177" t="s">
        <v>301</v>
      </c>
      <c r="D137" s="177" t="s">
        <v>191</v>
      </c>
      <c r="E137" s="178" t="s">
        <v>481</v>
      </c>
      <c r="F137" s="179" t="s">
        <v>482</v>
      </c>
      <c r="G137" s="180" t="s">
        <v>209</v>
      </c>
      <c r="H137" s="181">
        <v>5</v>
      </c>
      <c r="I137" s="182"/>
      <c r="J137" s="182"/>
      <c r="K137" s="179" t="s">
        <v>135</v>
      </c>
      <c r="L137" s="183"/>
      <c r="M137" s="184" t="s">
        <v>17</v>
      </c>
      <c r="N137" s="185" t="s">
        <v>36</v>
      </c>
      <c r="O137" s="173">
        <v>0</v>
      </c>
      <c r="P137" s="173">
        <f t="shared" si="18"/>
        <v>0</v>
      </c>
      <c r="Q137" s="173">
        <v>0.449</v>
      </c>
      <c r="R137" s="173">
        <f t="shared" si="19"/>
        <v>2.245</v>
      </c>
      <c r="S137" s="173">
        <v>0</v>
      </c>
      <c r="T137" s="174">
        <f t="shared" si="20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5" t="s">
        <v>162</v>
      </c>
      <c r="AT137" s="175" t="s">
        <v>191</v>
      </c>
      <c r="AU137" s="175" t="s">
        <v>75</v>
      </c>
      <c r="AY137" s="14" t="s">
        <v>118</v>
      </c>
      <c r="BE137" s="176">
        <f t="shared" si="21"/>
        <v>0</v>
      </c>
      <c r="BF137" s="176">
        <f t="shared" si="22"/>
        <v>0</v>
      </c>
      <c r="BG137" s="176">
        <f t="shared" si="23"/>
        <v>0</v>
      </c>
      <c r="BH137" s="176">
        <f t="shared" si="24"/>
        <v>0</v>
      </c>
      <c r="BI137" s="176">
        <f t="shared" si="25"/>
        <v>0</v>
      </c>
      <c r="BJ137" s="14" t="s">
        <v>73</v>
      </c>
      <c r="BK137" s="176">
        <f t="shared" si="26"/>
        <v>0</v>
      </c>
      <c r="BL137" s="14" t="s">
        <v>126</v>
      </c>
      <c r="BM137" s="175" t="s">
        <v>483</v>
      </c>
    </row>
    <row r="138" spans="1:65" s="1" customFormat="1" ht="16.5" customHeight="1">
      <c r="A138" s="28"/>
      <c r="B138" s="29"/>
      <c r="C138" s="165" t="s">
        <v>305</v>
      </c>
      <c r="D138" s="165" t="s">
        <v>121</v>
      </c>
      <c r="E138" s="166" t="s">
        <v>484</v>
      </c>
      <c r="F138" s="167" t="s">
        <v>485</v>
      </c>
      <c r="G138" s="168" t="s">
        <v>209</v>
      </c>
      <c r="H138" s="169">
        <v>9</v>
      </c>
      <c r="I138" s="170"/>
      <c r="J138" s="170"/>
      <c r="K138" s="167" t="s">
        <v>135</v>
      </c>
      <c r="L138" s="33"/>
      <c r="M138" s="171" t="s">
        <v>17</v>
      </c>
      <c r="N138" s="172" t="s">
        <v>36</v>
      </c>
      <c r="O138" s="173">
        <v>1.694</v>
      </c>
      <c r="P138" s="173">
        <f t="shared" si="18"/>
        <v>15.245999999999999</v>
      </c>
      <c r="Q138" s="173">
        <v>0.21734</v>
      </c>
      <c r="R138" s="173">
        <f t="shared" si="19"/>
        <v>1.9560600000000001</v>
      </c>
      <c r="S138" s="173">
        <v>0</v>
      </c>
      <c r="T138" s="174">
        <f t="shared" si="20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5" t="s">
        <v>126</v>
      </c>
      <c r="AT138" s="175" t="s">
        <v>121</v>
      </c>
      <c r="AU138" s="175" t="s">
        <v>75</v>
      </c>
      <c r="AY138" s="14" t="s">
        <v>118</v>
      </c>
      <c r="BE138" s="176">
        <f t="shared" si="21"/>
        <v>0</v>
      </c>
      <c r="BF138" s="176">
        <f t="shared" si="22"/>
        <v>0</v>
      </c>
      <c r="BG138" s="176">
        <f t="shared" si="23"/>
        <v>0</v>
      </c>
      <c r="BH138" s="176">
        <f t="shared" si="24"/>
        <v>0</v>
      </c>
      <c r="BI138" s="176">
        <f t="shared" si="25"/>
        <v>0</v>
      </c>
      <c r="BJ138" s="14" t="s">
        <v>73</v>
      </c>
      <c r="BK138" s="176">
        <f t="shared" si="26"/>
        <v>0</v>
      </c>
      <c r="BL138" s="14" t="s">
        <v>126</v>
      </c>
      <c r="BM138" s="175" t="s">
        <v>486</v>
      </c>
    </row>
    <row r="139" spans="1:65" s="1" customFormat="1" ht="16.5" customHeight="1">
      <c r="A139" s="28"/>
      <c r="B139" s="29"/>
      <c r="C139" s="177" t="s">
        <v>311</v>
      </c>
      <c r="D139" s="177" t="s">
        <v>191</v>
      </c>
      <c r="E139" s="178" t="s">
        <v>487</v>
      </c>
      <c r="F139" s="179" t="s">
        <v>488</v>
      </c>
      <c r="G139" s="180" t="s">
        <v>209</v>
      </c>
      <c r="H139" s="181">
        <v>9</v>
      </c>
      <c r="I139" s="182"/>
      <c r="J139" s="182"/>
      <c r="K139" s="179" t="s">
        <v>135</v>
      </c>
      <c r="L139" s="183"/>
      <c r="M139" s="184" t="s">
        <v>17</v>
      </c>
      <c r="N139" s="185" t="s">
        <v>36</v>
      </c>
      <c r="O139" s="173">
        <v>0</v>
      </c>
      <c r="P139" s="173">
        <f t="shared" si="18"/>
        <v>0</v>
      </c>
      <c r="Q139" s="173">
        <v>0.0546</v>
      </c>
      <c r="R139" s="173">
        <f t="shared" si="19"/>
        <v>0.4914</v>
      </c>
      <c r="S139" s="173">
        <v>0</v>
      </c>
      <c r="T139" s="174">
        <f t="shared" si="20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5" t="s">
        <v>162</v>
      </c>
      <c r="AT139" s="175" t="s">
        <v>191</v>
      </c>
      <c r="AU139" s="175" t="s">
        <v>75</v>
      </c>
      <c r="AY139" s="14" t="s">
        <v>118</v>
      </c>
      <c r="BE139" s="176">
        <f t="shared" si="21"/>
        <v>0</v>
      </c>
      <c r="BF139" s="176">
        <f t="shared" si="22"/>
        <v>0</v>
      </c>
      <c r="BG139" s="176">
        <f t="shared" si="23"/>
        <v>0</v>
      </c>
      <c r="BH139" s="176">
        <f t="shared" si="24"/>
        <v>0</v>
      </c>
      <c r="BI139" s="176">
        <f t="shared" si="25"/>
        <v>0</v>
      </c>
      <c r="BJ139" s="14" t="s">
        <v>73</v>
      </c>
      <c r="BK139" s="176">
        <f t="shared" si="26"/>
        <v>0</v>
      </c>
      <c r="BL139" s="14" t="s">
        <v>126</v>
      </c>
      <c r="BM139" s="175" t="s">
        <v>489</v>
      </c>
    </row>
    <row r="140" spans="2:63" s="11" customFormat="1" ht="22.5" customHeight="1">
      <c r="B140" s="150"/>
      <c r="C140" s="151"/>
      <c r="D140" s="152" t="s">
        <v>64</v>
      </c>
      <c r="E140" s="163" t="s">
        <v>166</v>
      </c>
      <c r="F140" s="163" t="s">
        <v>310</v>
      </c>
      <c r="G140" s="151"/>
      <c r="H140" s="151"/>
      <c r="I140" s="151"/>
      <c r="J140" s="164"/>
      <c r="K140" s="151"/>
      <c r="L140" s="155"/>
      <c r="M140" s="156"/>
      <c r="N140" s="157"/>
      <c r="O140" s="157"/>
      <c r="P140" s="158">
        <f>SUM(P141:P144)</f>
        <v>1.26</v>
      </c>
      <c r="Q140" s="157"/>
      <c r="R140" s="158">
        <f>SUM(R141:R144)</f>
        <v>0.002902</v>
      </c>
      <c r="S140" s="157"/>
      <c r="T140" s="159">
        <f>SUM(T141:T144)</f>
        <v>0.08489999999999999</v>
      </c>
      <c r="AR140" s="160" t="s">
        <v>73</v>
      </c>
      <c r="AT140" s="161" t="s">
        <v>64</v>
      </c>
      <c r="AU140" s="161" t="s">
        <v>73</v>
      </c>
      <c r="AY140" s="160" t="s">
        <v>118</v>
      </c>
      <c r="BK140" s="162">
        <f>SUM(BK141:BK144)</f>
        <v>0</v>
      </c>
    </row>
    <row r="141" spans="1:65" s="1" customFormat="1" ht="16.5" customHeight="1">
      <c r="A141" s="28"/>
      <c r="B141" s="29"/>
      <c r="C141" s="165" t="s">
        <v>327</v>
      </c>
      <c r="D141" s="165" t="s">
        <v>121</v>
      </c>
      <c r="E141" s="166" t="s">
        <v>149</v>
      </c>
      <c r="F141" s="167" t="s">
        <v>490</v>
      </c>
      <c r="G141" s="168" t="s">
        <v>144</v>
      </c>
      <c r="H141" s="169">
        <v>249</v>
      </c>
      <c r="I141" s="170"/>
      <c r="J141" s="170"/>
      <c r="K141" s="167" t="s">
        <v>17</v>
      </c>
      <c r="L141" s="33"/>
      <c r="M141" s="171" t="s">
        <v>17</v>
      </c>
      <c r="N141" s="172" t="s">
        <v>36</v>
      </c>
      <c r="O141" s="173">
        <v>0</v>
      </c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5" t="s">
        <v>126</v>
      </c>
      <c r="AT141" s="175" t="s">
        <v>121</v>
      </c>
      <c r="AU141" s="175" t="s">
        <v>75</v>
      </c>
      <c r="AY141" s="14" t="s">
        <v>118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4" t="s">
        <v>73</v>
      </c>
      <c r="BK141" s="176">
        <f>ROUND(I141*H141,2)</f>
        <v>0</v>
      </c>
      <c r="BL141" s="14" t="s">
        <v>126</v>
      </c>
      <c r="BM141" s="175" t="s">
        <v>491</v>
      </c>
    </row>
    <row r="142" spans="1:65" s="1" customFormat="1" ht="24">
      <c r="A142" s="28"/>
      <c r="B142" s="29"/>
      <c r="C142" s="165" t="s">
        <v>315</v>
      </c>
      <c r="D142" s="165" t="s">
        <v>121</v>
      </c>
      <c r="E142" s="166" t="s">
        <v>492</v>
      </c>
      <c r="F142" s="167" t="s">
        <v>493</v>
      </c>
      <c r="G142" s="168" t="s">
        <v>144</v>
      </c>
      <c r="H142" s="169">
        <v>0.3</v>
      </c>
      <c r="I142" s="170"/>
      <c r="J142" s="170"/>
      <c r="K142" s="167" t="s">
        <v>135</v>
      </c>
      <c r="L142" s="33"/>
      <c r="M142" s="171" t="s">
        <v>17</v>
      </c>
      <c r="N142" s="172" t="s">
        <v>36</v>
      </c>
      <c r="O142" s="173">
        <v>4.2</v>
      </c>
      <c r="P142" s="173">
        <f>O142*H142</f>
        <v>1.26</v>
      </c>
      <c r="Q142" s="173">
        <v>0.00434</v>
      </c>
      <c r="R142" s="173">
        <f>Q142*H142</f>
        <v>0.001302</v>
      </c>
      <c r="S142" s="173">
        <v>0.283</v>
      </c>
      <c r="T142" s="174">
        <f>S142*H142</f>
        <v>0.08489999999999999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5" t="s">
        <v>126</v>
      </c>
      <c r="AT142" s="175" t="s">
        <v>121</v>
      </c>
      <c r="AU142" s="175" t="s">
        <v>75</v>
      </c>
      <c r="AY142" s="14" t="s">
        <v>118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4" t="s">
        <v>73</v>
      </c>
      <c r="BK142" s="176">
        <f>ROUND(I142*H142,2)</f>
        <v>0</v>
      </c>
      <c r="BL142" s="14" t="s">
        <v>126</v>
      </c>
      <c r="BM142" s="175" t="s">
        <v>494</v>
      </c>
    </row>
    <row r="143" spans="1:65" s="1" customFormat="1" ht="16.5" customHeight="1">
      <c r="A143" s="28"/>
      <c r="B143" s="29"/>
      <c r="C143" s="177" t="s">
        <v>319</v>
      </c>
      <c r="D143" s="177" t="s">
        <v>191</v>
      </c>
      <c r="E143" s="178" t="s">
        <v>495</v>
      </c>
      <c r="F143" s="179" t="s">
        <v>496</v>
      </c>
      <c r="G143" s="180" t="s">
        <v>209</v>
      </c>
      <c r="H143" s="181">
        <v>1</v>
      </c>
      <c r="I143" s="182"/>
      <c r="J143" s="182"/>
      <c r="K143" s="179" t="s">
        <v>135</v>
      </c>
      <c r="L143" s="183"/>
      <c r="M143" s="184" t="s">
        <v>17</v>
      </c>
      <c r="N143" s="185" t="s">
        <v>36</v>
      </c>
      <c r="O143" s="173">
        <v>0</v>
      </c>
      <c r="P143" s="173">
        <f>O143*H143</f>
        <v>0</v>
      </c>
      <c r="Q143" s="173">
        <v>0.0016</v>
      </c>
      <c r="R143" s="173">
        <f>Q143*H143</f>
        <v>0.0016</v>
      </c>
      <c r="S143" s="173">
        <v>0</v>
      </c>
      <c r="T143" s="174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5" t="s">
        <v>162</v>
      </c>
      <c r="AT143" s="175" t="s">
        <v>191</v>
      </c>
      <c r="AU143" s="175" t="s">
        <v>75</v>
      </c>
      <c r="AY143" s="14" t="s">
        <v>118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4" t="s">
        <v>73</v>
      </c>
      <c r="BK143" s="176">
        <f>ROUND(I143*H143,2)</f>
        <v>0</v>
      </c>
      <c r="BL143" s="14" t="s">
        <v>126</v>
      </c>
      <c r="BM143" s="175" t="s">
        <v>497</v>
      </c>
    </row>
    <row r="144" spans="1:47" s="1" customFormat="1" ht="19.5">
      <c r="A144" s="28"/>
      <c r="B144" s="29"/>
      <c r="C144" s="30"/>
      <c r="D144" s="186" t="s">
        <v>199</v>
      </c>
      <c r="E144" s="30"/>
      <c r="F144" s="187" t="s">
        <v>498</v>
      </c>
      <c r="G144" s="30"/>
      <c r="H144" s="30"/>
      <c r="I144" s="30"/>
      <c r="J144" s="30"/>
      <c r="K144" s="30"/>
      <c r="L144" s="33"/>
      <c r="M144" s="188"/>
      <c r="N144" s="189"/>
      <c r="O144" s="58"/>
      <c r="P144" s="58"/>
      <c r="Q144" s="58"/>
      <c r="R144" s="58"/>
      <c r="S144" s="58"/>
      <c r="T144" s="59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T144" s="14" t="s">
        <v>199</v>
      </c>
      <c r="AU144" s="14" t="s">
        <v>75</v>
      </c>
    </row>
    <row r="145" spans="2:63" s="11" customFormat="1" ht="22.5" customHeight="1">
      <c r="B145" s="150"/>
      <c r="C145" s="151"/>
      <c r="D145" s="152" t="s">
        <v>64</v>
      </c>
      <c r="E145" s="163" t="s">
        <v>333</v>
      </c>
      <c r="F145" s="163" t="s">
        <v>334</v>
      </c>
      <c r="G145" s="151"/>
      <c r="H145" s="151"/>
      <c r="I145" s="151"/>
      <c r="J145" s="164"/>
      <c r="K145" s="151"/>
      <c r="L145" s="155"/>
      <c r="M145" s="156"/>
      <c r="N145" s="157"/>
      <c r="O145" s="157"/>
      <c r="P145" s="158">
        <f>P146</f>
        <v>33.4332</v>
      </c>
      <c r="Q145" s="157"/>
      <c r="R145" s="158">
        <f>R146</f>
        <v>0</v>
      </c>
      <c r="S145" s="157"/>
      <c r="T145" s="159">
        <f>T146</f>
        <v>0</v>
      </c>
      <c r="AR145" s="160" t="s">
        <v>73</v>
      </c>
      <c r="AT145" s="161" t="s">
        <v>64</v>
      </c>
      <c r="AU145" s="161" t="s">
        <v>73</v>
      </c>
      <c r="AY145" s="160" t="s">
        <v>118</v>
      </c>
      <c r="BK145" s="162">
        <f>BK146</f>
        <v>0</v>
      </c>
    </row>
    <row r="146" spans="1:65" s="1" customFormat="1" ht="24">
      <c r="A146" s="28"/>
      <c r="B146" s="29"/>
      <c r="C146" s="165" t="s">
        <v>499</v>
      </c>
      <c r="D146" s="165" t="s">
        <v>121</v>
      </c>
      <c r="E146" s="166" t="s">
        <v>336</v>
      </c>
      <c r="F146" s="167" t="s">
        <v>337</v>
      </c>
      <c r="G146" s="168" t="s">
        <v>185</v>
      </c>
      <c r="H146" s="169">
        <v>22.59</v>
      </c>
      <c r="I146" s="170"/>
      <c r="J146" s="170"/>
      <c r="K146" s="167" t="s">
        <v>135</v>
      </c>
      <c r="L146" s="33"/>
      <c r="M146" s="190" t="s">
        <v>17</v>
      </c>
      <c r="N146" s="191" t="s">
        <v>36</v>
      </c>
      <c r="O146" s="192">
        <v>1.48</v>
      </c>
      <c r="P146" s="192">
        <f>O146*H146</f>
        <v>33.4332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75" t="s">
        <v>126</v>
      </c>
      <c r="AT146" s="175" t="s">
        <v>121</v>
      </c>
      <c r="AU146" s="175" t="s">
        <v>75</v>
      </c>
      <c r="AY146" s="14" t="s">
        <v>118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4" t="s">
        <v>73</v>
      </c>
      <c r="BK146" s="176">
        <f>ROUND(I146*H146,2)</f>
        <v>0</v>
      </c>
      <c r="BL146" s="14" t="s">
        <v>126</v>
      </c>
      <c r="BM146" s="175" t="s">
        <v>500</v>
      </c>
    </row>
    <row r="147" spans="1:31" s="1" customFormat="1" ht="6.75" customHeight="1">
      <c r="A147" s="28"/>
      <c r="B147" s="41"/>
      <c r="C147" s="42"/>
      <c r="D147" s="42"/>
      <c r="E147" s="42"/>
      <c r="F147" s="42"/>
      <c r="G147" s="42"/>
      <c r="H147" s="42"/>
      <c r="I147" s="42"/>
      <c r="J147" s="42"/>
      <c r="K147" s="42"/>
      <c r="L147" s="33"/>
      <c r="M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</sheetData>
  <sheetProtection formatColumns="0" formatRows="0" autoFilter="0"/>
  <autoFilter ref="C86:K146"/>
  <mergeCells count="8">
    <mergeCell ref="E77:H77"/>
    <mergeCell ref="E79:H79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50"/>
  <sheetViews>
    <sheetView showGridLines="0" tabSelected="1" zoomScalePageLayoutView="0" workbookViewId="0" topLeftCell="A77">
      <selection activeCell="I121" sqref="I12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1.25">
      <c r="A1" s="19"/>
    </row>
    <row r="2" spans="12:46" ht="36.75" customHeight="1"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4" t="s">
        <v>81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7"/>
      <c r="AT3" s="14" t="s">
        <v>75</v>
      </c>
    </row>
    <row r="4" spans="2:46" ht="24.75" customHeight="1">
      <c r="B4" s="17"/>
      <c r="D4" s="97" t="s">
        <v>82</v>
      </c>
      <c r="L4" s="17"/>
      <c r="M4" s="98" t="s">
        <v>10</v>
      </c>
      <c r="AT4" s="14" t="s">
        <v>4</v>
      </c>
    </row>
    <row r="5" spans="2:12" ht="6.75" customHeight="1">
      <c r="B5" s="17"/>
      <c r="L5" s="17"/>
    </row>
    <row r="6" spans="2:12" ht="12" customHeight="1">
      <c r="B6" s="17"/>
      <c r="D6" s="99" t="s">
        <v>14</v>
      </c>
      <c r="L6" s="17"/>
    </row>
    <row r="7" spans="2:12" ht="16.5" customHeight="1">
      <c r="B7" s="17"/>
      <c r="E7" s="312" t="str">
        <f>'Rekapitulace stavby'!K6</f>
        <v>Vodovod a kanalizace v ulici Polní</v>
      </c>
      <c r="F7" s="313"/>
      <c r="G7" s="313"/>
      <c r="H7" s="313"/>
      <c r="L7" s="17"/>
    </row>
    <row r="8" spans="1:31" s="1" customFormat="1" ht="12" customHeight="1">
      <c r="A8" s="28"/>
      <c r="B8" s="33"/>
      <c r="C8" s="28"/>
      <c r="D8" s="99" t="s">
        <v>83</v>
      </c>
      <c r="E8" s="28"/>
      <c r="F8" s="28"/>
      <c r="G8" s="28"/>
      <c r="H8" s="28"/>
      <c r="I8" s="28"/>
      <c r="J8" s="28"/>
      <c r="K8" s="28"/>
      <c r="L8" s="100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1" customFormat="1" ht="16.5" customHeight="1">
      <c r="A9" s="28"/>
      <c r="B9" s="33"/>
      <c r="C9" s="28"/>
      <c r="D9" s="28"/>
      <c r="E9" s="314" t="s">
        <v>501</v>
      </c>
      <c r="F9" s="315"/>
      <c r="G9" s="315"/>
      <c r="H9" s="315"/>
      <c r="I9" s="28"/>
      <c r="J9" s="28"/>
      <c r="K9" s="28"/>
      <c r="L9" s="100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1" customFormat="1" ht="11.25">
      <c r="A10" s="28"/>
      <c r="B10" s="33"/>
      <c r="C10" s="28"/>
      <c r="D10" s="28"/>
      <c r="E10" s="28"/>
      <c r="F10" s="28"/>
      <c r="G10" s="28"/>
      <c r="H10" s="28"/>
      <c r="I10" s="28"/>
      <c r="J10" s="28"/>
      <c r="K10" s="28"/>
      <c r="L10" s="100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1" customFormat="1" ht="12" customHeight="1">
      <c r="A11" s="28"/>
      <c r="B11" s="33"/>
      <c r="C11" s="28"/>
      <c r="D11" s="99" t="s">
        <v>16</v>
      </c>
      <c r="E11" s="28"/>
      <c r="F11" s="101" t="s">
        <v>17</v>
      </c>
      <c r="G11" s="28"/>
      <c r="H11" s="28"/>
      <c r="I11" s="99" t="s">
        <v>18</v>
      </c>
      <c r="J11" s="101" t="s">
        <v>17</v>
      </c>
      <c r="K11" s="28"/>
      <c r="L11" s="100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1" customFormat="1" ht="12" customHeight="1">
      <c r="A12" s="28"/>
      <c r="B12" s="33"/>
      <c r="C12" s="28"/>
      <c r="D12" s="99" t="s">
        <v>19</v>
      </c>
      <c r="E12" s="28"/>
      <c r="F12" s="101" t="s">
        <v>20</v>
      </c>
      <c r="G12" s="28"/>
      <c r="H12" s="28"/>
      <c r="I12" s="99" t="s">
        <v>21</v>
      </c>
      <c r="J12" s="102" t="str">
        <f>'Rekapitulace stavby'!AN8</f>
        <v>22. 11. 2020</v>
      </c>
      <c r="K12" s="28"/>
      <c r="L12" s="100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1" customFormat="1" ht="10.5" customHeight="1">
      <c r="A13" s="28"/>
      <c r="B13" s="33"/>
      <c r="C13" s="28"/>
      <c r="D13" s="28"/>
      <c r="E13" s="28"/>
      <c r="F13" s="28"/>
      <c r="G13" s="28"/>
      <c r="H13" s="28"/>
      <c r="I13" s="28"/>
      <c r="J13" s="28"/>
      <c r="K13" s="28"/>
      <c r="L13" s="100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1" customFormat="1" ht="12" customHeight="1">
      <c r="A14" s="28"/>
      <c r="B14" s="33"/>
      <c r="C14" s="28"/>
      <c r="D14" s="99" t="s">
        <v>23</v>
      </c>
      <c r="E14" s="28"/>
      <c r="F14" s="28"/>
      <c r="G14" s="28"/>
      <c r="H14" s="28"/>
      <c r="I14" s="99" t="s">
        <v>24</v>
      </c>
      <c r="J14" s="101" t="s">
        <v>17</v>
      </c>
      <c r="K14" s="28"/>
      <c r="L14" s="100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1" customFormat="1" ht="18" customHeight="1">
      <c r="A15" s="28"/>
      <c r="B15" s="33"/>
      <c r="C15" s="28"/>
      <c r="D15" s="28"/>
      <c r="E15" s="101" t="s">
        <v>20</v>
      </c>
      <c r="F15" s="28"/>
      <c r="G15" s="28"/>
      <c r="H15" s="28"/>
      <c r="I15" s="99" t="s">
        <v>25</v>
      </c>
      <c r="J15" s="101" t="s">
        <v>17</v>
      </c>
      <c r="K15" s="28"/>
      <c r="L15" s="100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1" customFormat="1" ht="6.75" customHeight="1">
      <c r="A16" s="28"/>
      <c r="B16" s="33"/>
      <c r="C16" s="28"/>
      <c r="D16" s="28"/>
      <c r="E16" s="28"/>
      <c r="F16" s="28"/>
      <c r="G16" s="28"/>
      <c r="H16" s="28"/>
      <c r="I16" s="28"/>
      <c r="J16" s="28"/>
      <c r="K16" s="28"/>
      <c r="L16" s="100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1" customFormat="1" ht="12" customHeight="1">
      <c r="A17" s="28"/>
      <c r="B17" s="33"/>
      <c r="C17" s="28"/>
      <c r="D17" s="99" t="s">
        <v>26</v>
      </c>
      <c r="E17" s="28"/>
      <c r="F17" s="28"/>
      <c r="G17" s="28"/>
      <c r="H17" s="28"/>
      <c r="I17" s="99" t="s">
        <v>24</v>
      </c>
      <c r="J17" s="101" t="s">
        <v>17</v>
      </c>
      <c r="K17" s="28"/>
      <c r="L17" s="100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1" customFormat="1" ht="18" customHeight="1">
      <c r="A18" s="28"/>
      <c r="B18" s="33"/>
      <c r="C18" s="28"/>
      <c r="D18" s="28"/>
      <c r="E18" s="101" t="s">
        <v>20</v>
      </c>
      <c r="F18" s="28"/>
      <c r="G18" s="28"/>
      <c r="H18" s="28"/>
      <c r="I18" s="99" t="s">
        <v>25</v>
      </c>
      <c r="J18" s="101" t="s">
        <v>17</v>
      </c>
      <c r="K18" s="28"/>
      <c r="L18" s="100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1" customFormat="1" ht="6.75" customHeight="1">
      <c r="A19" s="28"/>
      <c r="B19" s="33"/>
      <c r="C19" s="28"/>
      <c r="D19" s="28"/>
      <c r="E19" s="28"/>
      <c r="F19" s="28"/>
      <c r="G19" s="28"/>
      <c r="H19" s="28"/>
      <c r="I19" s="28"/>
      <c r="J19" s="28"/>
      <c r="K19" s="28"/>
      <c r="L19" s="100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1" customFormat="1" ht="12" customHeight="1">
      <c r="A20" s="28"/>
      <c r="B20" s="33"/>
      <c r="C20" s="28"/>
      <c r="D20" s="99" t="s">
        <v>27</v>
      </c>
      <c r="E20" s="28"/>
      <c r="F20" s="28"/>
      <c r="G20" s="28"/>
      <c r="H20" s="28"/>
      <c r="I20" s="99" t="s">
        <v>24</v>
      </c>
      <c r="J20" s="101" t="s">
        <v>17</v>
      </c>
      <c r="K20" s="28"/>
      <c r="L20" s="100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1" customFormat="1" ht="18" customHeight="1">
      <c r="A21" s="28"/>
      <c r="B21" s="33"/>
      <c r="C21" s="28"/>
      <c r="D21" s="28"/>
      <c r="E21" s="101" t="s">
        <v>20</v>
      </c>
      <c r="F21" s="28"/>
      <c r="G21" s="28"/>
      <c r="H21" s="28"/>
      <c r="I21" s="99" t="s">
        <v>25</v>
      </c>
      <c r="J21" s="101" t="s">
        <v>17</v>
      </c>
      <c r="K21" s="28"/>
      <c r="L21" s="100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1" customFormat="1" ht="6.75" customHeight="1">
      <c r="A22" s="28"/>
      <c r="B22" s="33"/>
      <c r="C22" s="28"/>
      <c r="D22" s="28"/>
      <c r="E22" s="28"/>
      <c r="F22" s="28"/>
      <c r="G22" s="28"/>
      <c r="H22" s="28"/>
      <c r="I22" s="28"/>
      <c r="J22" s="28"/>
      <c r="K22" s="28"/>
      <c r="L22" s="100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1" customFormat="1" ht="12" customHeight="1">
      <c r="A23" s="28"/>
      <c r="B23" s="33"/>
      <c r="C23" s="28"/>
      <c r="D23" s="99" t="s">
        <v>29</v>
      </c>
      <c r="E23" s="28"/>
      <c r="F23" s="28"/>
      <c r="G23" s="28"/>
      <c r="H23" s="28"/>
      <c r="I23" s="99" t="s">
        <v>24</v>
      </c>
      <c r="J23" s="101">
        <f>IF('Rekapitulace stavby'!AN19="","",'Rekapitulace stavby'!AN19)</f>
      </c>
      <c r="K23" s="28"/>
      <c r="L23" s="100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1" customFormat="1" ht="18" customHeight="1">
      <c r="A24" s="28"/>
      <c r="B24" s="33"/>
      <c r="C24" s="28"/>
      <c r="D24" s="28"/>
      <c r="E24" s="101" t="str">
        <f>IF('Rekapitulace stavby'!E20="","",'Rekapitulace stavby'!E20)</f>
        <v> </v>
      </c>
      <c r="F24" s="28"/>
      <c r="G24" s="28"/>
      <c r="H24" s="28"/>
      <c r="I24" s="99" t="s">
        <v>25</v>
      </c>
      <c r="J24" s="101">
        <f>IF('Rekapitulace stavby'!AN20="","",'Rekapitulace stavby'!AN20)</f>
      </c>
      <c r="K24" s="28"/>
      <c r="L24" s="100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1" customFormat="1" ht="6.75" customHeight="1">
      <c r="A25" s="28"/>
      <c r="B25" s="33"/>
      <c r="C25" s="28"/>
      <c r="D25" s="28"/>
      <c r="E25" s="28"/>
      <c r="F25" s="28"/>
      <c r="G25" s="28"/>
      <c r="H25" s="28"/>
      <c r="I25" s="28"/>
      <c r="J25" s="28"/>
      <c r="K25" s="28"/>
      <c r="L25" s="100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1" customFormat="1" ht="12" customHeight="1">
      <c r="A26" s="28"/>
      <c r="B26" s="33"/>
      <c r="C26" s="28"/>
      <c r="D26" s="99" t="s">
        <v>30</v>
      </c>
      <c r="E26" s="28"/>
      <c r="F26" s="28"/>
      <c r="G26" s="28"/>
      <c r="H26" s="28"/>
      <c r="I26" s="28"/>
      <c r="J26" s="28"/>
      <c r="K26" s="28"/>
      <c r="L26" s="100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7" customFormat="1" ht="16.5" customHeight="1">
      <c r="A27" s="103"/>
      <c r="B27" s="104"/>
      <c r="C27" s="103"/>
      <c r="D27" s="103"/>
      <c r="E27" s="316" t="s">
        <v>17</v>
      </c>
      <c r="F27" s="316"/>
      <c r="G27" s="316"/>
      <c r="H27" s="316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1" customFormat="1" ht="6.75" customHeight="1">
      <c r="A28" s="28"/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100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1" customFormat="1" ht="6.75" customHeight="1">
      <c r="A29" s="28"/>
      <c r="B29" s="33"/>
      <c r="C29" s="28"/>
      <c r="D29" s="106"/>
      <c r="E29" s="106"/>
      <c r="F29" s="106"/>
      <c r="G29" s="106"/>
      <c r="H29" s="106"/>
      <c r="I29" s="106"/>
      <c r="J29" s="106"/>
      <c r="K29" s="106"/>
      <c r="L29" s="100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1" customFormat="1" ht="24.75" customHeight="1">
      <c r="A30" s="28"/>
      <c r="B30" s="33"/>
      <c r="C30" s="28"/>
      <c r="D30" s="107" t="s">
        <v>31</v>
      </c>
      <c r="E30" s="28"/>
      <c r="F30" s="28"/>
      <c r="G30" s="28"/>
      <c r="H30" s="28"/>
      <c r="I30" s="28"/>
      <c r="J30" s="108">
        <f>ROUND(J86,2)</f>
        <v>0</v>
      </c>
      <c r="K30" s="28"/>
      <c r="L30" s="100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1" customFormat="1" ht="6.75" customHeight="1">
      <c r="A31" s="28"/>
      <c r="B31" s="33"/>
      <c r="C31" s="28"/>
      <c r="D31" s="106"/>
      <c r="E31" s="106"/>
      <c r="F31" s="106"/>
      <c r="G31" s="106"/>
      <c r="H31" s="106"/>
      <c r="I31" s="106"/>
      <c r="J31" s="106"/>
      <c r="K31" s="106"/>
      <c r="L31" s="100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1" customFormat="1" ht="14.25" customHeight="1">
      <c r="A32" s="28"/>
      <c r="B32" s="33"/>
      <c r="C32" s="28"/>
      <c r="D32" s="28"/>
      <c r="E32" s="28"/>
      <c r="F32" s="109" t="s">
        <v>33</v>
      </c>
      <c r="G32" s="28"/>
      <c r="H32" s="28"/>
      <c r="I32" s="109" t="s">
        <v>32</v>
      </c>
      <c r="J32" s="109" t="s">
        <v>34</v>
      </c>
      <c r="K32" s="28"/>
      <c r="L32" s="100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1" customFormat="1" ht="14.25" customHeight="1">
      <c r="A33" s="28"/>
      <c r="B33" s="33"/>
      <c r="C33" s="28"/>
      <c r="D33" s="110" t="s">
        <v>35</v>
      </c>
      <c r="E33" s="99" t="s">
        <v>36</v>
      </c>
      <c r="F33" s="111">
        <f>ROUND((SUM(BE86:BE149)),2)</f>
        <v>0</v>
      </c>
      <c r="G33" s="28"/>
      <c r="H33" s="28"/>
      <c r="I33" s="112">
        <v>0.21</v>
      </c>
      <c r="J33" s="111">
        <f>ROUND(((SUM(BE86:BE149))*I33),2)</f>
        <v>0</v>
      </c>
      <c r="K33" s="28"/>
      <c r="L33" s="100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1" customFormat="1" ht="14.25" customHeight="1">
      <c r="A34" s="28"/>
      <c r="B34" s="33"/>
      <c r="C34" s="28"/>
      <c r="D34" s="28"/>
      <c r="E34" s="99" t="s">
        <v>37</v>
      </c>
      <c r="F34" s="111">
        <f>ROUND((SUM(BF86:BF149)),2)</f>
        <v>0</v>
      </c>
      <c r="G34" s="28"/>
      <c r="H34" s="28"/>
      <c r="I34" s="112">
        <v>0.15</v>
      </c>
      <c r="J34" s="111">
        <f>ROUND(((SUM(BF86:BF149))*I34),2)</f>
        <v>0</v>
      </c>
      <c r="K34" s="28"/>
      <c r="L34" s="100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1" customFormat="1" ht="14.25" customHeight="1" hidden="1">
      <c r="A35" s="28"/>
      <c r="B35" s="33"/>
      <c r="C35" s="28"/>
      <c r="D35" s="28"/>
      <c r="E35" s="99" t="s">
        <v>38</v>
      </c>
      <c r="F35" s="111">
        <f>ROUND((SUM(BG86:BG149)),2)</f>
        <v>0</v>
      </c>
      <c r="G35" s="28"/>
      <c r="H35" s="28"/>
      <c r="I35" s="112">
        <v>0.21</v>
      </c>
      <c r="J35" s="111">
        <f>0</f>
        <v>0</v>
      </c>
      <c r="K35" s="28"/>
      <c r="L35" s="10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1" customFormat="1" ht="14.25" customHeight="1" hidden="1">
      <c r="A36" s="28"/>
      <c r="B36" s="33"/>
      <c r="C36" s="28"/>
      <c r="D36" s="28"/>
      <c r="E36" s="99" t="s">
        <v>39</v>
      </c>
      <c r="F36" s="111">
        <f>ROUND((SUM(BH86:BH149)),2)</f>
        <v>0</v>
      </c>
      <c r="G36" s="28"/>
      <c r="H36" s="28"/>
      <c r="I36" s="112">
        <v>0.15</v>
      </c>
      <c r="J36" s="111">
        <f>0</f>
        <v>0</v>
      </c>
      <c r="K36" s="28"/>
      <c r="L36" s="100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1" customFormat="1" ht="14.25" customHeight="1" hidden="1">
      <c r="A37" s="28"/>
      <c r="B37" s="33"/>
      <c r="C37" s="28"/>
      <c r="D37" s="28"/>
      <c r="E37" s="99" t="s">
        <v>40</v>
      </c>
      <c r="F37" s="111">
        <f>ROUND((SUM(BI86:BI149)),2)</f>
        <v>0</v>
      </c>
      <c r="G37" s="28"/>
      <c r="H37" s="28"/>
      <c r="I37" s="112">
        <v>0</v>
      </c>
      <c r="J37" s="111">
        <f>0</f>
        <v>0</v>
      </c>
      <c r="K37" s="28"/>
      <c r="L37" s="100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1" customFormat="1" ht="6.75" customHeight="1">
      <c r="A38" s="28"/>
      <c r="B38" s="33"/>
      <c r="C38" s="28"/>
      <c r="D38" s="28"/>
      <c r="E38" s="28"/>
      <c r="F38" s="28"/>
      <c r="G38" s="28"/>
      <c r="H38" s="28"/>
      <c r="I38" s="28"/>
      <c r="J38" s="28"/>
      <c r="K38" s="28"/>
      <c r="L38" s="100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1" customFormat="1" ht="24.75" customHeight="1">
      <c r="A39" s="28"/>
      <c r="B39" s="33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5"/>
      <c r="J39" s="118">
        <f>SUM(J30:J37)</f>
        <v>0</v>
      </c>
      <c r="K39" s="119"/>
      <c r="L39" s="100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1" customFormat="1" ht="14.25" customHeight="1">
      <c r="A40" s="28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00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4" spans="1:31" s="1" customFormat="1" ht="6.75" customHeight="1">
      <c r="A44" s="28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00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s="1" customFormat="1" ht="24.75" customHeight="1">
      <c r="A45" s="28"/>
      <c r="B45" s="29"/>
      <c r="C45" s="20" t="s">
        <v>85</v>
      </c>
      <c r="D45" s="30"/>
      <c r="E45" s="30"/>
      <c r="F45" s="30"/>
      <c r="G45" s="30"/>
      <c r="H45" s="30"/>
      <c r="I45" s="30"/>
      <c r="J45" s="30"/>
      <c r="K45" s="30"/>
      <c r="L45" s="100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s="1" customFormat="1" ht="6.75" customHeight="1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100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s="1" customFormat="1" ht="12" customHeight="1">
      <c r="A47" s="28"/>
      <c r="B47" s="29"/>
      <c r="C47" s="25" t="s">
        <v>14</v>
      </c>
      <c r="D47" s="30"/>
      <c r="E47" s="30"/>
      <c r="F47" s="30"/>
      <c r="G47" s="30"/>
      <c r="H47" s="30"/>
      <c r="I47" s="30"/>
      <c r="J47" s="30"/>
      <c r="K47" s="30"/>
      <c r="L47" s="100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s="1" customFormat="1" ht="16.5" customHeight="1">
      <c r="A48" s="28"/>
      <c r="B48" s="29"/>
      <c r="C48" s="30"/>
      <c r="D48" s="30"/>
      <c r="E48" s="309" t="str">
        <f>E7</f>
        <v>Vodovod a kanalizace v ulici Polní</v>
      </c>
      <c r="F48" s="310"/>
      <c r="G48" s="310"/>
      <c r="H48" s="310"/>
      <c r="I48" s="30"/>
      <c r="J48" s="30"/>
      <c r="K48" s="30"/>
      <c r="L48" s="100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  <row r="49" spans="1:31" s="1" customFormat="1" ht="12" customHeight="1">
      <c r="A49" s="28"/>
      <c r="B49" s="29"/>
      <c r="C49" s="25" t="s">
        <v>83</v>
      </c>
      <c r="D49" s="30"/>
      <c r="E49" s="30"/>
      <c r="F49" s="30"/>
      <c r="G49" s="30"/>
      <c r="H49" s="30"/>
      <c r="I49" s="30"/>
      <c r="J49" s="30"/>
      <c r="K49" s="30"/>
      <c r="L49" s="100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s="1" customFormat="1" ht="16.5" customHeight="1">
      <c r="A50" s="28"/>
      <c r="B50" s="29"/>
      <c r="C50" s="30"/>
      <c r="D50" s="30"/>
      <c r="E50" s="297" t="str">
        <f>E9</f>
        <v>Morkov_4_3 - Vodovod</v>
      </c>
      <c r="F50" s="311"/>
      <c r="G50" s="311"/>
      <c r="H50" s="311"/>
      <c r="I50" s="30"/>
      <c r="J50" s="30"/>
      <c r="K50" s="30"/>
      <c r="L50" s="100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</row>
    <row r="51" spans="1:31" s="1" customFormat="1" ht="6.75" customHeight="1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10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s="1" customFormat="1" ht="12" customHeight="1">
      <c r="A52" s="28"/>
      <c r="B52" s="29"/>
      <c r="C52" s="25" t="s">
        <v>19</v>
      </c>
      <c r="D52" s="30"/>
      <c r="E52" s="30"/>
      <c r="F52" s="23" t="str">
        <f>F12</f>
        <v> </v>
      </c>
      <c r="G52" s="30"/>
      <c r="H52" s="30"/>
      <c r="I52" s="25" t="s">
        <v>21</v>
      </c>
      <c r="J52" s="53" t="str">
        <f>IF(J12="","",J12)</f>
        <v>22. 11. 2020</v>
      </c>
      <c r="K52" s="30"/>
      <c r="L52" s="100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</row>
    <row r="53" spans="1:31" s="1" customFormat="1" ht="6.75" customHeight="1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100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s="1" customFormat="1" ht="15" customHeight="1">
      <c r="A54" s="28"/>
      <c r="B54" s="29"/>
      <c r="C54" s="25" t="s">
        <v>23</v>
      </c>
      <c r="D54" s="30"/>
      <c r="E54" s="30"/>
      <c r="F54" s="23" t="str">
        <f>E15</f>
        <v> </v>
      </c>
      <c r="G54" s="30"/>
      <c r="H54" s="30"/>
      <c r="I54" s="25" t="s">
        <v>27</v>
      </c>
      <c r="J54" s="26" t="str">
        <f>E21</f>
        <v> </v>
      </c>
      <c r="K54" s="30"/>
      <c r="L54" s="100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</row>
    <row r="55" spans="1:31" s="1" customFormat="1" ht="15" customHeight="1">
      <c r="A55" s="28"/>
      <c r="B55" s="29"/>
      <c r="C55" s="25" t="s">
        <v>26</v>
      </c>
      <c r="D55" s="30"/>
      <c r="E55" s="30"/>
      <c r="F55" s="23" t="str">
        <f>IF(E18="","",E18)</f>
        <v> </v>
      </c>
      <c r="G55" s="30"/>
      <c r="H55" s="30"/>
      <c r="I55" s="25" t="s">
        <v>29</v>
      </c>
      <c r="J55" s="26" t="str">
        <f>E24</f>
        <v> </v>
      </c>
      <c r="K55" s="30"/>
      <c r="L55" s="100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s="1" customFormat="1" ht="9.75" customHeight="1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100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</row>
    <row r="57" spans="1:31" s="1" customFormat="1" ht="29.25" customHeight="1">
      <c r="A57" s="28"/>
      <c r="B57" s="29"/>
      <c r="C57" s="124" t="s">
        <v>86</v>
      </c>
      <c r="D57" s="37"/>
      <c r="E57" s="37"/>
      <c r="F57" s="37"/>
      <c r="G57" s="37"/>
      <c r="H57" s="37"/>
      <c r="I57" s="37"/>
      <c r="J57" s="125" t="s">
        <v>87</v>
      </c>
      <c r="K57" s="37"/>
      <c r="L57" s="10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s="1" customFormat="1" ht="9.75" customHeight="1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100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</row>
    <row r="59" spans="1:47" s="1" customFormat="1" ht="22.5" customHeight="1">
      <c r="A59" s="28"/>
      <c r="B59" s="29"/>
      <c r="C59" s="126" t="s">
        <v>63</v>
      </c>
      <c r="D59" s="30"/>
      <c r="E59" s="30"/>
      <c r="F59" s="30"/>
      <c r="G59" s="30"/>
      <c r="H59" s="30"/>
      <c r="I59" s="30"/>
      <c r="J59" s="71">
        <f>J86</f>
        <v>0</v>
      </c>
      <c r="K59" s="30"/>
      <c r="L59" s="100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U59" s="14" t="s">
        <v>88</v>
      </c>
    </row>
    <row r="60" spans="2:12" s="8" customFormat="1" ht="24.75" customHeight="1">
      <c r="B60" s="127"/>
      <c r="C60" s="128"/>
      <c r="D60" s="129" t="s">
        <v>89</v>
      </c>
      <c r="E60" s="130"/>
      <c r="F60" s="130"/>
      <c r="G60" s="130"/>
      <c r="H60" s="130"/>
      <c r="I60" s="130"/>
      <c r="J60" s="131">
        <f>J87</f>
        <v>0</v>
      </c>
      <c r="K60" s="128"/>
      <c r="L60" s="132"/>
    </row>
    <row r="61" spans="2:12" s="9" customFormat="1" ht="19.5" customHeight="1">
      <c r="B61" s="133"/>
      <c r="C61" s="134"/>
      <c r="D61" s="135" t="s">
        <v>90</v>
      </c>
      <c r="E61" s="136"/>
      <c r="F61" s="136"/>
      <c r="G61" s="136"/>
      <c r="H61" s="136"/>
      <c r="I61" s="136"/>
      <c r="J61" s="137">
        <f>J88</f>
        <v>0</v>
      </c>
      <c r="K61" s="134"/>
      <c r="L61" s="138"/>
    </row>
    <row r="62" spans="2:12" s="9" customFormat="1" ht="19.5" customHeight="1">
      <c r="B62" s="133"/>
      <c r="C62" s="134"/>
      <c r="D62" s="135" t="s">
        <v>91</v>
      </c>
      <c r="E62" s="136"/>
      <c r="F62" s="136"/>
      <c r="G62" s="136"/>
      <c r="H62" s="136"/>
      <c r="I62" s="136"/>
      <c r="J62" s="137">
        <f>J110</f>
        <v>0</v>
      </c>
      <c r="K62" s="134"/>
      <c r="L62" s="138"/>
    </row>
    <row r="63" spans="2:12" s="9" customFormat="1" ht="19.5" customHeight="1">
      <c r="B63" s="133"/>
      <c r="C63" s="134"/>
      <c r="D63" s="135" t="s">
        <v>92</v>
      </c>
      <c r="E63" s="136"/>
      <c r="F63" s="136"/>
      <c r="G63" s="136"/>
      <c r="H63" s="136"/>
      <c r="I63" s="136"/>
      <c r="J63" s="137">
        <f>J112</f>
        <v>0</v>
      </c>
      <c r="K63" s="134"/>
      <c r="L63" s="138"/>
    </row>
    <row r="64" spans="2:12" s="9" customFormat="1" ht="19.5" customHeight="1">
      <c r="B64" s="133"/>
      <c r="C64" s="134"/>
      <c r="D64" s="135" t="s">
        <v>93</v>
      </c>
      <c r="E64" s="136"/>
      <c r="F64" s="136"/>
      <c r="G64" s="136"/>
      <c r="H64" s="136"/>
      <c r="I64" s="136"/>
      <c r="J64" s="137">
        <f>J114</f>
        <v>0</v>
      </c>
      <c r="K64" s="134"/>
      <c r="L64" s="138"/>
    </row>
    <row r="65" spans="2:12" s="9" customFormat="1" ht="19.5" customHeight="1">
      <c r="B65" s="133"/>
      <c r="C65" s="134"/>
      <c r="D65" s="135" t="s">
        <v>94</v>
      </c>
      <c r="E65" s="136"/>
      <c r="F65" s="136"/>
      <c r="G65" s="136"/>
      <c r="H65" s="136"/>
      <c r="I65" s="136"/>
      <c r="J65" s="137">
        <f>J122</f>
        <v>0</v>
      </c>
      <c r="K65" s="134"/>
      <c r="L65" s="138"/>
    </row>
    <row r="66" spans="2:12" s="9" customFormat="1" ht="19.5" customHeight="1">
      <c r="B66" s="133"/>
      <c r="C66" s="134"/>
      <c r="D66" s="135" t="s">
        <v>96</v>
      </c>
      <c r="E66" s="136"/>
      <c r="F66" s="136"/>
      <c r="G66" s="136"/>
      <c r="H66" s="136"/>
      <c r="I66" s="136"/>
      <c r="J66" s="137">
        <f>J148</f>
        <v>0</v>
      </c>
      <c r="K66" s="134"/>
      <c r="L66" s="138"/>
    </row>
    <row r="67" spans="1:31" s="1" customFormat="1" ht="21.75" customHeight="1">
      <c r="A67" s="28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100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s="1" customFormat="1" ht="6.75" customHeight="1">
      <c r="A68" s="28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00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72" spans="1:31" s="1" customFormat="1" ht="6.75" customHeight="1">
      <c r="A72" s="28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100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s="1" customFormat="1" ht="24.75" customHeight="1">
      <c r="A73" s="28"/>
      <c r="B73" s="29"/>
      <c r="C73" s="20" t="s">
        <v>103</v>
      </c>
      <c r="D73" s="30"/>
      <c r="E73" s="30"/>
      <c r="F73" s="30"/>
      <c r="G73" s="30"/>
      <c r="H73" s="30"/>
      <c r="I73" s="30"/>
      <c r="J73" s="30"/>
      <c r="K73" s="30"/>
      <c r="L73" s="100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</row>
    <row r="74" spans="1:31" s="1" customFormat="1" ht="6.75" customHeight="1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100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s="1" customFormat="1" ht="12" customHeight="1">
      <c r="A75" s="28"/>
      <c r="B75" s="29"/>
      <c r="C75" s="25" t="s">
        <v>14</v>
      </c>
      <c r="D75" s="30"/>
      <c r="E75" s="30"/>
      <c r="F75" s="30"/>
      <c r="G75" s="30"/>
      <c r="H75" s="30"/>
      <c r="I75" s="30"/>
      <c r="J75" s="30"/>
      <c r="K75" s="30"/>
      <c r="L75" s="100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</row>
    <row r="76" spans="1:31" s="1" customFormat="1" ht="16.5" customHeight="1">
      <c r="A76" s="28"/>
      <c r="B76" s="29"/>
      <c r="C76" s="30"/>
      <c r="D76" s="30"/>
      <c r="E76" s="309" t="str">
        <f>E7</f>
        <v>Vodovod a kanalizace v ulici Polní</v>
      </c>
      <c r="F76" s="310"/>
      <c r="G76" s="310"/>
      <c r="H76" s="310"/>
      <c r="I76" s="30"/>
      <c r="J76" s="30"/>
      <c r="K76" s="30"/>
      <c r="L76" s="100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1" customFormat="1" ht="12" customHeight="1">
      <c r="A77" s="28"/>
      <c r="B77" s="29"/>
      <c r="C77" s="25" t="s">
        <v>83</v>
      </c>
      <c r="D77" s="30"/>
      <c r="E77" s="30"/>
      <c r="F77" s="30"/>
      <c r="G77" s="30"/>
      <c r="H77" s="30"/>
      <c r="I77" s="30"/>
      <c r="J77" s="30"/>
      <c r="K77" s="30"/>
      <c r="L77" s="100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s="1" customFormat="1" ht="16.5" customHeight="1">
      <c r="A78" s="28"/>
      <c r="B78" s="29"/>
      <c r="C78" s="30"/>
      <c r="D78" s="30"/>
      <c r="E78" s="297" t="str">
        <f>E9</f>
        <v>Morkov_4_3 - Vodovod</v>
      </c>
      <c r="F78" s="311"/>
      <c r="G78" s="311"/>
      <c r="H78" s="311"/>
      <c r="I78" s="30"/>
      <c r="J78" s="30"/>
      <c r="K78" s="30"/>
      <c r="L78" s="100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</row>
    <row r="79" spans="1:31" s="1" customFormat="1" ht="6.75" customHeight="1">
      <c r="A79" s="2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100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s="1" customFormat="1" ht="12" customHeight="1">
      <c r="A80" s="28"/>
      <c r="B80" s="29"/>
      <c r="C80" s="25" t="s">
        <v>19</v>
      </c>
      <c r="D80" s="30"/>
      <c r="E80" s="30"/>
      <c r="F80" s="23" t="str">
        <f>F12</f>
        <v> </v>
      </c>
      <c r="G80" s="30"/>
      <c r="H80" s="30"/>
      <c r="I80" s="25" t="s">
        <v>21</v>
      </c>
      <c r="J80" s="53" t="str">
        <f>IF(J12="","",J12)</f>
        <v>22. 11. 2020</v>
      </c>
      <c r="K80" s="30"/>
      <c r="L80" s="100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</row>
    <row r="81" spans="1:31" s="1" customFormat="1" ht="6.75" customHeight="1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00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1" customFormat="1" ht="15" customHeight="1">
      <c r="A82" s="28"/>
      <c r="B82" s="29"/>
      <c r="C82" s="25" t="s">
        <v>23</v>
      </c>
      <c r="D82" s="30"/>
      <c r="E82" s="30"/>
      <c r="F82" s="23" t="str">
        <f>E15</f>
        <v> </v>
      </c>
      <c r="G82" s="30"/>
      <c r="H82" s="30"/>
      <c r="I82" s="25" t="s">
        <v>27</v>
      </c>
      <c r="J82" s="26" t="str">
        <f>E21</f>
        <v> </v>
      </c>
      <c r="K82" s="30"/>
      <c r="L82" s="100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1" customFormat="1" ht="15" customHeight="1">
      <c r="A83" s="28"/>
      <c r="B83" s="29"/>
      <c r="C83" s="25" t="s">
        <v>26</v>
      </c>
      <c r="D83" s="30"/>
      <c r="E83" s="30"/>
      <c r="F83" s="23" t="str">
        <f>IF(E18="","",E18)</f>
        <v> </v>
      </c>
      <c r="G83" s="30"/>
      <c r="H83" s="30"/>
      <c r="I83" s="25" t="s">
        <v>29</v>
      </c>
      <c r="J83" s="26" t="str">
        <f>E24</f>
        <v> </v>
      </c>
      <c r="K83" s="30"/>
      <c r="L83" s="100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1" customFormat="1" ht="9.75" customHeight="1">
      <c r="A84" s="28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100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10" customFormat="1" ht="29.25" customHeight="1">
      <c r="A85" s="139"/>
      <c r="B85" s="140"/>
      <c r="C85" s="141" t="s">
        <v>104</v>
      </c>
      <c r="D85" s="142" t="s">
        <v>50</v>
      </c>
      <c r="E85" s="142" t="s">
        <v>46</v>
      </c>
      <c r="F85" s="142" t="s">
        <v>47</v>
      </c>
      <c r="G85" s="142" t="s">
        <v>105</v>
      </c>
      <c r="H85" s="142" t="s">
        <v>106</v>
      </c>
      <c r="I85" s="142" t="s">
        <v>107</v>
      </c>
      <c r="J85" s="142" t="s">
        <v>87</v>
      </c>
      <c r="K85" s="143" t="s">
        <v>108</v>
      </c>
      <c r="L85" s="144"/>
      <c r="M85" s="61" t="s">
        <v>17</v>
      </c>
      <c r="N85" s="62" t="s">
        <v>35</v>
      </c>
      <c r="O85" s="62" t="s">
        <v>109</v>
      </c>
      <c r="P85" s="62" t="s">
        <v>110</v>
      </c>
      <c r="Q85" s="62" t="s">
        <v>111</v>
      </c>
      <c r="R85" s="62" t="s">
        <v>112</v>
      </c>
      <c r="S85" s="62" t="s">
        <v>113</v>
      </c>
      <c r="T85" s="63" t="s">
        <v>114</v>
      </c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</row>
    <row r="86" spans="1:63" s="1" customFormat="1" ht="22.5" customHeight="1">
      <c r="A86" s="28"/>
      <c r="B86" s="29"/>
      <c r="C86" s="69" t="s">
        <v>115</v>
      </c>
      <c r="D86" s="30"/>
      <c r="E86" s="30"/>
      <c r="F86" s="30"/>
      <c r="G86" s="30"/>
      <c r="H86" s="30"/>
      <c r="I86" s="30"/>
      <c r="J86" s="145"/>
      <c r="K86" s="30"/>
      <c r="L86" s="33"/>
      <c r="M86" s="64"/>
      <c r="N86" s="146"/>
      <c r="O86" s="66"/>
      <c r="P86" s="147">
        <f>P87</f>
        <v>763.163679</v>
      </c>
      <c r="Q86" s="66"/>
      <c r="R86" s="147">
        <f>R87</f>
        <v>265.19946120000003</v>
      </c>
      <c r="S86" s="66"/>
      <c r="T86" s="148">
        <f>T87</f>
        <v>1.56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T86" s="14" t="s">
        <v>64</v>
      </c>
      <c r="AU86" s="14" t="s">
        <v>88</v>
      </c>
      <c r="BK86" s="149">
        <f>BK87</f>
        <v>0</v>
      </c>
    </row>
    <row r="87" spans="2:63" s="11" customFormat="1" ht="25.5" customHeight="1">
      <c r="B87" s="150"/>
      <c r="C87" s="151"/>
      <c r="D87" s="152" t="s">
        <v>64</v>
      </c>
      <c r="E87" s="153" t="s">
        <v>116</v>
      </c>
      <c r="F87" s="153" t="s">
        <v>117</v>
      </c>
      <c r="G87" s="151"/>
      <c r="H87" s="151"/>
      <c r="I87" s="151"/>
      <c r="J87" s="154"/>
      <c r="K87" s="151"/>
      <c r="L87" s="155"/>
      <c r="M87" s="156"/>
      <c r="N87" s="157"/>
      <c r="O87" s="157"/>
      <c r="P87" s="158">
        <f>P88+P110+P112+P114+P122+P148</f>
        <v>763.163679</v>
      </c>
      <c r="Q87" s="157"/>
      <c r="R87" s="158">
        <f>R88+R110+R112+R114+R122+R148</f>
        <v>265.19946120000003</v>
      </c>
      <c r="S87" s="157"/>
      <c r="T87" s="159">
        <f>T88+T110+T112+T114+T122+T148</f>
        <v>1.56</v>
      </c>
      <c r="AR87" s="160" t="s">
        <v>73</v>
      </c>
      <c r="AT87" s="161" t="s">
        <v>64</v>
      </c>
      <c r="AU87" s="161" t="s">
        <v>65</v>
      </c>
      <c r="AY87" s="160" t="s">
        <v>118</v>
      </c>
      <c r="BK87" s="162">
        <f>BK88+BK110+BK112+BK114+BK122+BK148</f>
        <v>0</v>
      </c>
    </row>
    <row r="88" spans="2:63" s="11" customFormat="1" ht="22.5" customHeight="1">
      <c r="B88" s="150"/>
      <c r="C88" s="151"/>
      <c r="D88" s="152" t="s">
        <v>64</v>
      </c>
      <c r="E88" s="163" t="s">
        <v>73</v>
      </c>
      <c r="F88" s="163" t="s">
        <v>119</v>
      </c>
      <c r="G88" s="151"/>
      <c r="H88" s="151"/>
      <c r="I88" s="151"/>
      <c r="J88" s="164"/>
      <c r="K88" s="151"/>
      <c r="L88" s="155"/>
      <c r="M88" s="156"/>
      <c r="N88" s="157"/>
      <c r="O88" s="157"/>
      <c r="P88" s="158">
        <f>SUM(P89:P109)</f>
        <v>460.089279</v>
      </c>
      <c r="Q88" s="157"/>
      <c r="R88" s="158">
        <f>SUM(R89:R109)</f>
        <v>153.390236</v>
      </c>
      <c r="S88" s="157"/>
      <c r="T88" s="159">
        <f>SUM(T89:T109)</f>
        <v>1.56</v>
      </c>
      <c r="AR88" s="160" t="s">
        <v>73</v>
      </c>
      <c r="AT88" s="161" t="s">
        <v>64</v>
      </c>
      <c r="AU88" s="161" t="s">
        <v>73</v>
      </c>
      <c r="AY88" s="160" t="s">
        <v>118</v>
      </c>
      <c r="BK88" s="162">
        <f>SUM(BK89:BK109)</f>
        <v>0</v>
      </c>
    </row>
    <row r="89" spans="1:65" s="1" customFormat="1" ht="36">
      <c r="A89" s="28"/>
      <c r="B89" s="29"/>
      <c r="C89" s="165" t="s">
        <v>128</v>
      </c>
      <c r="D89" s="165" t="s">
        <v>121</v>
      </c>
      <c r="E89" s="166" t="s">
        <v>502</v>
      </c>
      <c r="F89" s="167" t="s">
        <v>503</v>
      </c>
      <c r="G89" s="168" t="s">
        <v>124</v>
      </c>
      <c r="H89" s="169">
        <v>3</v>
      </c>
      <c r="I89" s="170"/>
      <c r="J89" s="170"/>
      <c r="K89" s="167" t="s">
        <v>125</v>
      </c>
      <c r="L89" s="33"/>
      <c r="M89" s="171" t="s">
        <v>17</v>
      </c>
      <c r="N89" s="172" t="s">
        <v>36</v>
      </c>
      <c r="O89" s="173">
        <v>0.119</v>
      </c>
      <c r="P89" s="173">
        <f aca="true" t="shared" si="0" ref="P89:P105">O89*H89</f>
        <v>0.357</v>
      </c>
      <c r="Q89" s="173">
        <v>0</v>
      </c>
      <c r="R89" s="173">
        <f aca="true" t="shared" si="1" ref="R89:R105">Q89*H89</f>
        <v>0</v>
      </c>
      <c r="S89" s="173">
        <v>0.3</v>
      </c>
      <c r="T89" s="174">
        <f aca="true" t="shared" si="2" ref="T89:T105">S89*H89</f>
        <v>0.8999999999999999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R89" s="175" t="s">
        <v>126</v>
      </c>
      <c r="AT89" s="175" t="s">
        <v>121</v>
      </c>
      <c r="AU89" s="175" t="s">
        <v>75</v>
      </c>
      <c r="AY89" s="14" t="s">
        <v>118</v>
      </c>
      <c r="BE89" s="176">
        <f aca="true" t="shared" si="3" ref="BE89:BE105">IF(N89="základní",J89,0)</f>
        <v>0</v>
      </c>
      <c r="BF89" s="176">
        <f aca="true" t="shared" si="4" ref="BF89:BF105">IF(N89="snížená",J89,0)</f>
        <v>0</v>
      </c>
      <c r="BG89" s="176">
        <f aca="true" t="shared" si="5" ref="BG89:BG105">IF(N89="zákl. přenesená",J89,0)</f>
        <v>0</v>
      </c>
      <c r="BH89" s="176">
        <f aca="true" t="shared" si="6" ref="BH89:BH105">IF(N89="sníž. přenesená",J89,0)</f>
        <v>0</v>
      </c>
      <c r="BI89" s="176">
        <f aca="true" t="shared" si="7" ref="BI89:BI105">IF(N89="nulová",J89,0)</f>
        <v>0</v>
      </c>
      <c r="BJ89" s="14" t="s">
        <v>73</v>
      </c>
      <c r="BK89" s="176">
        <f aca="true" t="shared" si="8" ref="BK89:BK105">ROUND(I89*H89,2)</f>
        <v>0</v>
      </c>
      <c r="BL89" s="14" t="s">
        <v>126</v>
      </c>
      <c r="BM89" s="175" t="s">
        <v>504</v>
      </c>
    </row>
    <row r="90" spans="1:65" s="1" customFormat="1" ht="36">
      <c r="A90" s="28"/>
      <c r="B90" s="29"/>
      <c r="C90" s="165" t="s">
        <v>348</v>
      </c>
      <c r="D90" s="165" t="s">
        <v>121</v>
      </c>
      <c r="E90" s="166" t="s">
        <v>505</v>
      </c>
      <c r="F90" s="167" t="s">
        <v>506</v>
      </c>
      <c r="G90" s="168" t="s">
        <v>124</v>
      </c>
      <c r="H90" s="169">
        <v>3</v>
      </c>
      <c r="I90" s="170"/>
      <c r="J90" s="170"/>
      <c r="K90" s="167" t="s">
        <v>125</v>
      </c>
      <c r="L90" s="33"/>
      <c r="M90" s="171" t="s">
        <v>17</v>
      </c>
      <c r="N90" s="172" t="s">
        <v>36</v>
      </c>
      <c r="O90" s="173">
        <v>0.218</v>
      </c>
      <c r="P90" s="173">
        <f t="shared" si="0"/>
        <v>0.654</v>
      </c>
      <c r="Q90" s="173">
        <v>0</v>
      </c>
      <c r="R90" s="173">
        <f t="shared" si="1"/>
        <v>0</v>
      </c>
      <c r="S90" s="173">
        <v>0.22</v>
      </c>
      <c r="T90" s="174">
        <f t="shared" si="2"/>
        <v>0.66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R90" s="175" t="s">
        <v>126</v>
      </c>
      <c r="AT90" s="175" t="s">
        <v>121</v>
      </c>
      <c r="AU90" s="175" t="s">
        <v>75</v>
      </c>
      <c r="AY90" s="14" t="s">
        <v>118</v>
      </c>
      <c r="BE90" s="176">
        <f t="shared" si="3"/>
        <v>0</v>
      </c>
      <c r="BF90" s="176">
        <f t="shared" si="4"/>
        <v>0</v>
      </c>
      <c r="BG90" s="176">
        <f t="shared" si="5"/>
        <v>0</v>
      </c>
      <c r="BH90" s="176">
        <f t="shared" si="6"/>
        <v>0</v>
      </c>
      <c r="BI90" s="176">
        <f t="shared" si="7"/>
        <v>0</v>
      </c>
      <c r="BJ90" s="14" t="s">
        <v>73</v>
      </c>
      <c r="BK90" s="176">
        <f t="shared" si="8"/>
        <v>0</v>
      </c>
      <c r="BL90" s="14" t="s">
        <v>126</v>
      </c>
      <c r="BM90" s="175" t="s">
        <v>507</v>
      </c>
    </row>
    <row r="91" spans="1:65" s="1" customFormat="1" ht="16.5" customHeight="1">
      <c r="A91" s="28"/>
      <c r="B91" s="29"/>
      <c r="C91" s="165" t="s">
        <v>73</v>
      </c>
      <c r="D91" s="165" t="s">
        <v>121</v>
      </c>
      <c r="E91" s="166" t="s">
        <v>132</v>
      </c>
      <c r="F91" s="167" t="s">
        <v>133</v>
      </c>
      <c r="G91" s="168" t="s">
        <v>134</v>
      </c>
      <c r="H91" s="169">
        <v>170</v>
      </c>
      <c r="I91" s="170"/>
      <c r="J91" s="170"/>
      <c r="K91" s="167" t="s">
        <v>135</v>
      </c>
      <c r="L91" s="33"/>
      <c r="M91" s="171" t="s">
        <v>17</v>
      </c>
      <c r="N91" s="172" t="s">
        <v>36</v>
      </c>
      <c r="O91" s="173">
        <v>0.184</v>
      </c>
      <c r="P91" s="173">
        <f t="shared" si="0"/>
        <v>31.28</v>
      </c>
      <c r="Q91" s="173">
        <v>3E-05</v>
      </c>
      <c r="R91" s="173">
        <f t="shared" si="1"/>
        <v>0.0051</v>
      </c>
      <c r="S91" s="173">
        <v>0</v>
      </c>
      <c r="T91" s="174">
        <f t="shared" si="2"/>
        <v>0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R91" s="175" t="s">
        <v>126</v>
      </c>
      <c r="AT91" s="175" t="s">
        <v>121</v>
      </c>
      <c r="AU91" s="175" t="s">
        <v>75</v>
      </c>
      <c r="AY91" s="14" t="s">
        <v>118</v>
      </c>
      <c r="BE91" s="176">
        <f t="shared" si="3"/>
        <v>0</v>
      </c>
      <c r="BF91" s="176">
        <f t="shared" si="4"/>
        <v>0</v>
      </c>
      <c r="BG91" s="176">
        <f t="shared" si="5"/>
        <v>0</v>
      </c>
      <c r="BH91" s="176">
        <f t="shared" si="6"/>
        <v>0</v>
      </c>
      <c r="BI91" s="176">
        <f t="shared" si="7"/>
        <v>0</v>
      </c>
      <c r="BJ91" s="14" t="s">
        <v>73</v>
      </c>
      <c r="BK91" s="176">
        <f t="shared" si="8"/>
        <v>0</v>
      </c>
      <c r="BL91" s="14" t="s">
        <v>126</v>
      </c>
      <c r="BM91" s="175" t="s">
        <v>508</v>
      </c>
    </row>
    <row r="92" spans="1:65" s="1" customFormat="1" ht="24">
      <c r="A92" s="28"/>
      <c r="B92" s="29"/>
      <c r="C92" s="165" t="s">
        <v>75</v>
      </c>
      <c r="D92" s="165" t="s">
        <v>121</v>
      </c>
      <c r="E92" s="166" t="s">
        <v>137</v>
      </c>
      <c r="F92" s="167" t="s">
        <v>138</v>
      </c>
      <c r="G92" s="168" t="s">
        <v>139</v>
      </c>
      <c r="H92" s="169">
        <v>20</v>
      </c>
      <c r="I92" s="170"/>
      <c r="J92" s="170"/>
      <c r="K92" s="167" t="s">
        <v>135</v>
      </c>
      <c r="L92" s="33"/>
      <c r="M92" s="171" t="s">
        <v>17</v>
      </c>
      <c r="N92" s="172" t="s">
        <v>36</v>
      </c>
      <c r="O92" s="173">
        <v>0</v>
      </c>
      <c r="P92" s="173">
        <f t="shared" si="0"/>
        <v>0</v>
      </c>
      <c r="Q92" s="173">
        <v>0</v>
      </c>
      <c r="R92" s="173">
        <f t="shared" si="1"/>
        <v>0</v>
      </c>
      <c r="S92" s="173">
        <v>0</v>
      </c>
      <c r="T92" s="174">
        <f t="shared" si="2"/>
        <v>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R92" s="175" t="s">
        <v>126</v>
      </c>
      <c r="AT92" s="175" t="s">
        <v>121</v>
      </c>
      <c r="AU92" s="175" t="s">
        <v>75</v>
      </c>
      <c r="AY92" s="14" t="s">
        <v>118</v>
      </c>
      <c r="BE92" s="176">
        <f t="shared" si="3"/>
        <v>0</v>
      </c>
      <c r="BF92" s="176">
        <f t="shared" si="4"/>
        <v>0</v>
      </c>
      <c r="BG92" s="176">
        <f t="shared" si="5"/>
        <v>0</v>
      </c>
      <c r="BH92" s="176">
        <f t="shared" si="6"/>
        <v>0</v>
      </c>
      <c r="BI92" s="176">
        <f t="shared" si="7"/>
        <v>0</v>
      </c>
      <c r="BJ92" s="14" t="s">
        <v>73</v>
      </c>
      <c r="BK92" s="176">
        <f t="shared" si="8"/>
        <v>0</v>
      </c>
      <c r="BL92" s="14" t="s">
        <v>126</v>
      </c>
      <c r="BM92" s="175" t="s">
        <v>509</v>
      </c>
    </row>
    <row r="93" spans="1:65" s="1" customFormat="1" ht="48">
      <c r="A93" s="28"/>
      <c r="B93" s="29"/>
      <c r="C93" s="165" t="s">
        <v>141</v>
      </c>
      <c r="D93" s="165" t="s">
        <v>121</v>
      </c>
      <c r="E93" s="166" t="s">
        <v>142</v>
      </c>
      <c r="F93" s="167" t="s">
        <v>143</v>
      </c>
      <c r="G93" s="168" t="s">
        <v>144</v>
      </c>
      <c r="H93" s="169">
        <v>8</v>
      </c>
      <c r="I93" s="170"/>
      <c r="J93" s="170"/>
      <c r="K93" s="167" t="s">
        <v>135</v>
      </c>
      <c r="L93" s="33"/>
      <c r="M93" s="171" t="s">
        <v>17</v>
      </c>
      <c r="N93" s="172" t="s">
        <v>36</v>
      </c>
      <c r="O93" s="173">
        <v>0.703</v>
      </c>
      <c r="P93" s="173">
        <f t="shared" si="0"/>
        <v>5.624</v>
      </c>
      <c r="Q93" s="173">
        <v>0.00868</v>
      </c>
      <c r="R93" s="173">
        <f t="shared" si="1"/>
        <v>0.06944</v>
      </c>
      <c r="S93" s="173">
        <v>0</v>
      </c>
      <c r="T93" s="174">
        <f t="shared" si="2"/>
        <v>0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R93" s="175" t="s">
        <v>126</v>
      </c>
      <c r="AT93" s="175" t="s">
        <v>121</v>
      </c>
      <c r="AU93" s="175" t="s">
        <v>75</v>
      </c>
      <c r="AY93" s="14" t="s">
        <v>118</v>
      </c>
      <c r="BE93" s="176">
        <f t="shared" si="3"/>
        <v>0</v>
      </c>
      <c r="BF93" s="176">
        <f t="shared" si="4"/>
        <v>0</v>
      </c>
      <c r="BG93" s="176">
        <f t="shared" si="5"/>
        <v>0</v>
      </c>
      <c r="BH93" s="176">
        <f t="shared" si="6"/>
        <v>0</v>
      </c>
      <c r="BI93" s="176">
        <f t="shared" si="7"/>
        <v>0</v>
      </c>
      <c r="BJ93" s="14" t="s">
        <v>73</v>
      </c>
      <c r="BK93" s="176">
        <f t="shared" si="8"/>
        <v>0</v>
      </c>
      <c r="BL93" s="14" t="s">
        <v>126</v>
      </c>
      <c r="BM93" s="175" t="s">
        <v>510</v>
      </c>
    </row>
    <row r="94" spans="1:65" s="1" customFormat="1" ht="48">
      <c r="A94" s="28"/>
      <c r="B94" s="29"/>
      <c r="C94" s="165" t="s">
        <v>126</v>
      </c>
      <c r="D94" s="165" t="s">
        <v>121</v>
      </c>
      <c r="E94" s="166" t="s">
        <v>146</v>
      </c>
      <c r="F94" s="167" t="s">
        <v>147</v>
      </c>
      <c r="G94" s="168" t="s">
        <v>144</v>
      </c>
      <c r="H94" s="169">
        <v>6</v>
      </c>
      <c r="I94" s="170"/>
      <c r="J94" s="170"/>
      <c r="K94" s="167" t="s">
        <v>135</v>
      </c>
      <c r="L94" s="33"/>
      <c r="M94" s="171" t="s">
        <v>17</v>
      </c>
      <c r="N94" s="172" t="s">
        <v>36</v>
      </c>
      <c r="O94" s="173">
        <v>0.547</v>
      </c>
      <c r="P94" s="173">
        <f t="shared" si="0"/>
        <v>3.282</v>
      </c>
      <c r="Q94" s="173">
        <v>0.0369</v>
      </c>
      <c r="R94" s="173">
        <f t="shared" si="1"/>
        <v>0.2214</v>
      </c>
      <c r="S94" s="173">
        <v>0</v>
      </c>
      <c r="T94" s="174">
        <f t="shared" si="2"/>
        <v>0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R94" s="175" t="s">
        <v>126</v>
      </c>
      <c r="AT94" s="175" t="s">
        <v>121</v>
      </c>
      <c r="AU94" s="175" t="s">
        <v>75</v>
      </c>
      <c r="AY94" s="14" t="s">
        <v>118</v>
      </c>
      <c r="BE94" s="176">
        <f t="shared" si="3"/>
        <v>0</v>
      </c>
      <c r="BF94" s="176">
        <f t="shared" si="4"/>
        <v>0</v>
      </c>
      <c r="BG94" s="176">
        <f t="shared" si="5"/>
        <v>0</v>
      </c>
      <c r="BH94" s="176">
        <f t="shared" si="6"/>
        <v>0</v>
      </c>
      <c r="BI94" s="176">
        <f t="shared" si="7"/>
        <v>0</v>
      </c>
      <c r="BJ94" s="14" t="s">
        <v>73</v>
      </c>
      <c r="BK94" s="176">
        <f t="shared" si="8"/>
        <v>0</v>
      </c>
      <c r="BL94" s="14" t="s">
        <v>126</v>
      </c>
      <c r="BM94" s="175" t="s">
        <v>511</v>
      </c>
    </row>
    <row r="95" spans="1:65" s="1" customFormat="1" ht="33" customHeight="1">
      <c r="A95" s="28"/>
      <c r="B95" s="29"/>
      <c r="C95" s="165" t="s">
        <v>149</v>
      </c>
      <c r="D95" s="165" t="s">
        <v>121</v>
      </c>
      <c r="E95" s="166" t="s">
        <v>150</v>
      </c>
      <c r="F95" s="167" t="s">
        <v>151</v>
      </c>
      <c r="G95" s="168" t="s">
        <v>152</v>
      </c>
      <c r="H95" s="169">
        <v>288.5</v>
      </c>
      <c r="I95" s="170"/>
      <c r="J95" s="170"/>
      <c r="K95" s="167" t="s">
        <v>135</v>
      </c>
      <c r="L95" s="33"/>
      <c r="M95" s="171" t="s">
        <v>17</v>
      </c>
      <c r="N95" s="172" t="s">
        <v>36</v>
      </c>
      <c r="O95" s="173">
        <v>0.336</v>
      </c>
      <c r="P95" s="173">
        <f t="shared" si="0"/>
        <v>96.936</v>
      </c>
      <c r="Q95" s="173">
        <v>0</v>
      </c>
      <c r="R95" s="173">
        <f t="shared" si="1"/>
        <v>0</v>
      </c>
      <c r="S95" s="173">
        <v>0</v>
      </c>
      <c r="T95" s="174">
        <f t="shared" si="2"/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R95" s="175" t="s">
        <v>126</v>
      </c>
      <c r="AT95" s="175" t="s">
        <v>121</v>
      </c>
      <c r="AU95" s="175" t="s">
        <v>75</v>
      </c>
      <c r="AY95" s="14" t="s">
        <v>118</v>
      </c>
      <c r="BE95" s="176">
        <f t="shared" si="3"/>
        <v>0</v>
      </c>
      <c r="BF95" s="176">
        <f t="shared" si="4"/>
        <v>0</v>
      </c>
      <c r="BG95" s="176">
        <f t="shared" si="5"/>
        <v>0</v>
      </c>
      <c r="BH95" s="176">
        <f t="shared" si="6"/>
        <v>0</v>
      </c>
      <c r="BI95" s="176">
        <f t="shared" si="7"/>
        <v>0</v>
      </c>
      <c r="BJ95" s="14" t="s">
        <v>73</v>
      </c>
      <c r="BK95" s="176">
        <f t="shared" si="8"/>
        <v>0</v>
      </c>
      <c r="BL95" s="14" t="s">
        <v>126</v>
      </c>
      <c r="BM95" s="175" t="s">
        <v>512</v>
      </c>
    </row>
    <row r="96" spans="1:65" s="1" customFormat="1" ht="24">
      <c r="A96" s="28"/>
      <c r="B96" s="29"/>
      <c r="C96" s="165" t="s">
        <v>154</v>
      </c>
      <c r="D96" s="165" t="s">
        <v>121</v>
      </c>
      <c r="E96" s="166" t="s">
        <v>155</v>
      </c>
      <c r="F96" s="167" t="s">
        <v>156</v>
      </c>
      <c r="G96" s="168" t="s">
        <v>124</v>
      </c>
      <c r="H96" s="169">
        <v>721.2</v>
      </c>
      <c r="I96" s="170"/>
      <c r="J96" s="170"/>
      <c r="K96" s="167" t="s">
        <v>135</v>
      </c>
      <c r="L96" s="33"/>
      <c r="M96" s="171" t="s">
        <v>17</v>
      </c>
      <c r="N96" s="172" t="s">
        <v>36</v>
      </c>
      <c r="O96" s="173">
        <v>0.088</v>
      </c>
      <c r="P96" s="173">
        <f t="shared" si="0"/>
        <v>63.4656</v>
      </c>
      <c r="Q96" s="173">
        <v>0.00058</v>
      </c>
      <c r="R96" s="173">
        <f t="shared" si="1"/>
        <v>0.418296</v>
      </c>
      <c r="S96" s="173">
        <v>0</v>
      </c>
      <c r="T96" s="174">
        <f t="shared" si="2"/>
        <v>0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R96" s="175" t="s">
        <v>126</v>
      </c>
      <c r="AT96" s="175" t="s">
        <v>121</v>
      </c>
      <c r="AU96" s="175" t="s">
        <v>75</v>
      </c>
      <c r="AY96" s="14" t="s">
        <v>118</v>
      </c>
      <c r="BE96" s="176">
        <f t="shared" si="3"/>
        <v>0</v>
      </c>
      <c r="BF96" s="176">
        <f t="shared" si="4"/>
        <v>0</v>
      </c>
      <c r="BG96" s="176">
        <f t="shared" si="5"/>
        <v>0</v>
      </c>
      <c r="BH96" s="176">
        <f t="shared" si="6"/>
        <v>0</v>
      </c>
      <c r="BI96" s="176">
        <f t="shared" si="7"/>
        <v>0</v>
      </c>
      <c r="BJ96" s="14" t="s">
        <v>73</v>
      </c>
      <c r="BK96" s="176">
        <f t="shared" si="8"/>
        <v>0</v>
      </c>
      <c r="BL96" s="14" t="s">
        <v>126</v>
      </c>
      <c r="BM96" s="175" t="s">
        <v>513</v>
      </c>
    </row>
    <row r="97" spans="1:65" s="1" customFormat="1" ht="24">
      <c r="A97" s="28"/>
      <c r="B97" s="29"/>
      <c r="C97" s="165" t="s">
        <v>158</v>
      </c>
      <c r="D97" s="165" t="s">
        <v>121</v>
      </c>
      <c r="E97" s="166" t="s">
        <v>159</v>
      </c>
      <c r="F97" s="167" t="s">
        <v>160</v>
      </c>
      <c r="G97" s="168" t="s">
        <v>124</v>
      </c>
      <c r="H97" s="169">
        <v>721.2</v>
      </c>
      <c r="I97" s="170"/>
      <c r="J97" s="170"/>
      <c r="K97" s="167" t="s">
        <v>135</v>
      </c>
      <c r="L97" s="33"/>
      <c r="M97" s="171" t="s">
        <v>17</v>
      </c>
      <c r="N97" s="172" t="s">
        <v>36</v>
      </c>
      <c r="O97" s="173">
        <v>0.085</v>
      </c>
      <c r="P97" s="173">
        <f t="shared" si="0"/>
        <v>61.30200000000001</v>
      </c>
      <c r="Q97" s="173">
        <v>0</v>
      </c>
      <c r="R97" s="173">
        <f t="shared" si="1"/>
        <v>0</v>
      </c>
      <c r="S97" s="173">
        <v>0</v>
      </c>
      <c r="T97" s="174">
        <f t="shared" si="2"/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R97" s="175" t="s">
        <v>126</v>
      </c>
      <c r="AT97" s="175" t="s">
        <v>121</v>
      </c>
      <c r="AU97" s="175" t="s">
        <v>75</v>
      </c>
      <c r="AY97" s="14" t="s">
        <v>118</v>
      </c>
      <c r="BE97" s="176">
        <f t="shared" si="3"/>
        <v>0</v>
      </c>
      <c r="BF97" s="176">
        <f t="shared" si="4"/>
        <v>0</v>
      </c>
      <c r="BG97" s="176">
        <f t="shared" si="5"/>
        <v>0</v>
      </c>
      <c r="BH97" s="176">
        <f t="shared" si="6"/>
        <v>0</v>
      </c>
      <c r="BI97" s="176">
        <f t="shared" si="7"/>
        <v>0</v>
      </c>
      <c r="BJ97" s="14" t="s">
        <v>73</v>
      </c>
      <c r="BK97" s="176">
        <f t="shared" si="8"/>
        <v>0</v>
      </c>
      <c r="BL97" s="14" t="s">
        <v>126</v>
      </c>
      <c r="BM97" s="175" t="s">
        <v>514</v>
      </c>
    </row>
    <row r="98" spans="1:65" s="1" customFormat="1" ht="16.5" customHeight="1">
      <c r="A98" s="28"/>
      <c r="B98" s="29"/>
      <c r="C98" s="165" t="s">
        <v>162</v>
      </c>
      <c r="D98" s="165" t="s">
        <v>121</v>
      </c>
      <c r="E98" s="166" t="s">
        <v>163</v>
      </c>
      <c r="F98" s="167" t="s">
        <v>164</v>
      </c>
      <c r="G98" s="168" t="s">
        <v>152</v>
      </c>
      <c r="H98" s="169">
        <v>158.675</v>
      </c>
      <c r="I98" s="170"/>
      <c r="J98" s="170"/>
      <c r="K98" s="167" t="s">
        <v>17</v>
      </c>
      <c r="L98" s="33"/>
      <c r="M98" s="171" t="s">
        <v>17</v>
      </c>
      <c r="N98" s="172" t="s">
        <v>36</v>
      </c>
      <c r="O98" s="173">
        <v>0.345</v>
      </c>
      <c r="P98" s="173">
        <f t="shared" si="0"/>
        <v>54.742875</v>
      </c>
      <c r="Q98" s="173">
        <v>0</v>
      </c>
      <c r="R98" s="173">
        <f t="shared" si="1"/>
        <v>0</v>
      </c>
      <c r="S98" s="173">
        <v>0</v>
      </c>
      <c r="T98" s="174">
        <f t="shared" si="2"/>
        <v>0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R98" s="175" t="s">
        <v>126</v>
      </c>
      <c r="AT98" s="175" t="s">
        <v>121</v>
      </c>
      <c r="AU98" s="175" t="s">
        <v>75</v>
      </c>
      <c r="AY98" s="14" t="s">
        <v>118</v>
      </c>
      <c r="BE98" s="176">
        <f t="shared" si="3"/>
        <v>0</v>
      </c>
      <c r="BF98" s="176">
        <f t="shared" si="4"/>
        <v>0</v>
      </c>
      <c r="BG98" s="176">
        <f t="shared" si="5"/>
        <v>0</v>
      </c>
      <c r="BH98" s="176">
        <f t="shared" si="6"/>
        <v>0</v>
      </c>
      <c r="BI98" s="176">
        <f t="shared" si="7"/>
        <v>0</v>
      </c>
      <c r="BJ98" s="14" t="s">
        <v>73</v>
      </c>
      <c r="BK98" s="176">
        <f t="shared" si="8"/>
        <v>0</v>
      </c>
      <c r="BL98" s="14" t="s">
        <v>126</v>
      </c>
      <c r="BM98" s="175" t="s">
        <v>515</v>
      </c>
    </row>
    <row r="99" spans="1:65" s="1" customFormat="1" ht="36">
      <c r="A99" s="28"/>
      <c r="B99" s="29"/>
      <c r="C99" s="165" t="s">
        <v>166</v>
      </c>
      <c r="D99" s="165" t="s">
        <v>121</v>
      </c>
      <c r="E99" s="166" t="s">
        <v>167</v>
      </c>
      <c r="F99" s="167" t="s">
        <v>168</v>
      </c>
      <c r="G99" s="168" t="s">
        <v>152</v>
      </c>
      <c r="H99" s="169">
        <v>363.626</v>
      </c>
      <c r="I99" s="170"/>
      <c r="J99" s="170"/>
      <c r="K99" s="167" t="s">
        <v>135</v>
      </c>
      <c r="L99" s="33"/>
      <c r="M99" s="171" t="s">
        <v>17</v>
      </c>
      <c r="N99" s="172" t="s">
        <v>36</v>
      </c>
      <c r="O99" s="173">
        <v>0.054</v>
      </c>
      <c r="P99" s="173">
        <f t="shared" si="0"/>
        <v>19.635804</v>
      </c>
      <c r="Q99" s="173">
        <v>0</v>
      </c>
      <c r="R99" s="173">
        <f t="shared" si="1"/>
        <v>0</v>
      </c>
      <c r="S99" s="173">
        <v>0</v>
      </c>
      <c r="T99" s="174">
        <f t="shared" si="2"/>
        <v>0</v>
      </c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R99" s="175" t="s">
        <v>126</v>
      </c>
      <c r="AT99" s="175" t="s">
        <v>121</v>
      </c>
      <c r="AU99" s="175" t="s">
        <v>75</v>
      </c>
      <c r="AY99" s="14" t="s">
        <v>118</v>
      </c>
      <c r="BE99" s="176">
        <f t="shared" si="3"/>
        <v>0</v>
      </c>
      <c r="BF99" s="176">
        <f t="shared" si="4"/>
        <v>0</v>
      </c>
      <c r="BG99" s="176">
        <f t="shared" si="5"/>
        <v>0</v>
      </c>
      <c r="BH99" s="176">
        <f t="shared" si="6"/>
        <v>0</v>
      </c>
      <c r="BI99" s="176">
        <f t="shared" si="7"/>
        <v>0</v>
      </c>
      <c r="BJ99" s="14" t="s">
        <v>73</v>
      </c>
      <c r="BK99" s="176">
        <f t="shared" si="8"/>
        <v>0</v>
      </c>
      <c r="BL99" s="14" t="s">
        <v>126</v>
      </c>
      <c r="BM99" s="175" t="s">
        <v>516</v>
      </c>
    </row>
    <row r="100" spans="1:65" s="1" customFormat="1" ht="36">
      <c r="A100" s="28"/>
      <c r="B100" s="29"/>
      <c r="C100" s="165" t="s">
        <v>170</v>
      </c>
      <c r="D100" s="165" t="s">
        <v>121</v>
      </c>
      <c r="E100" s="166" t="s">
        <v>171</v>
      </c>
      <c r="F100" s="167" t="s">
        <v>172</v>
      </c>
      <c r="G100" s="168" t="s">
        <v>152</v>
      </c>
      <c r="H100" s="169">
        <v>98.8</v>
      </c>
      <c r="I100" s="170"/>
      <c r="J100" s="170"/>
      <c r="K100" s="167" t="s">
        <v>135</v>
      </c>
      <c r="L100" s="33"/>
      <c r="M100" s="171" t="s">
        <v>17</v>
      </c>
      <c r="N100" s="172" t="s">
        <v>36</v>
      </c>
      <c r="O100" s="173">
        <v>0.087</v>
      </c>
      <c r="P100" s="173">
        <f t="shared" si="0"/>
        <v>8.5956</v>
      </c>
      <c r="Q100" s="173">
        <v>0</v>
      </c>
      <c r="R100" s="173">
        <f t="shared" si="1"/>
        <v>0</v>
      </c>
      <c r="S100" s="173">
        <v>0</v>
      </c>
      <c r="T100" s="174">
        <f t="shared" si="2"/>
        <v>0</v>
      </c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R100" s="175" t="s">
        <v>126</v>
      </c>
      <c r="AT100" s="175" t="s">
        <v>121</v>
      </c>
      <c r="AU100" s="175" t="s">
        <v>75</v>
      </c>
      <c r="AY100" s="14" t="s">
        <v>118</v>
      </c>
      <c r="BE100" s="176">
        <f t="shared" si="3"/>
        <v>0</v>
      </c>
      <c r="BF100" s="176">
        <f t="shared" si="4"/>
        <v>0</v>
      </c>
      <c r="BG100" s="176">
        <f t="shared" si="5"/>
        <v>0</v>
      </c>
      <c r="BH100" s="176">
        <f t="shared" si="6"/>
        <v>0</v>
      </c>
      <c r="BI100" s="176">
        <f t="shared" si="7"/>
        <v>0</v>
      </c>
      <c r="BJ100" s="14" t="s">
        <v>73</v>
      </c>
      <c r="BK100" s="176">
        <f t="shared" si="8"/>
        <v>0</v>
      </c>
      <c r="BL100" s="14" t="s">
        <v>126</v>
      </c>
      <c r="BM100" s="175" t="s">
        <v>517</v>
      </c>
    </row>
    <row r="101" spans="1:65" s="1" customFormat="1" ht="36">
      <c r="A101" s="28"/>
      <c r="B101" s="29"/>
      <c r="C101" s="165" t="s">
        <v>174</v>
      </c>
      <c r="D101" s="165" t="s">
        <v>121</v>
      </c>
      <c r="E101" s="166" t="s">
        <v>175</v>
      </c>
      <c r="F101" s="167" t="s">
        <v>176</v>
      </c>
      <c r="G101" s="168" t="s">
        <v>152</v>
      </c>
      <c r="H101" s="169">
        <v>790.4</v>
      </c>
      <c r="I101" s="170"/>
      <c r="J101" s="170"/>
      <c r="K101" s="167" t="s">
        <v>135</v>
      </c>
      <c r="L101" s="33"/>
      <c r="M101" s="171" t="s">
        <v>17</v>
      </c>
      <c r="N101" s="172" t="s">
        <v>36</v>
      </c>
      <c r="O101" s="173">
        <v>0.005</v>
      </c>
      <c r="P101" s="173">
        <f t="shared" si="0"/>
        <v>3.952</v>
      </c>
      <c r="Q101" s="173">
        <v>0</v>
      </c>
      <c r="R101" s="173">
        <f t="shared" si="1"/>
        <v>0</v>
      </c>
      <c r="S101" s="173">
        <v>0</v>
      </c>
      <c r="T101" s="174">
        <f t="shared" si="2"/>
        <v>0</v>
      </c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R101" s="175" t="s">
        <v>126</v>
      </c>
      <c r="AT101" s="175" t="s">
        <v>121</v>
      </c>
      <c r="AU101" s="175" t="s">
        <v>75</v>
      </c>
      <c r="AY101" s="14" t="s">
        <v>118</v>
      </c>
      <c r="BE101" s="176">
        <f t="shared" si="3"/>
        <v>0</v>
      </c>
      <c r="BF101" s="176">
        <f t="shared" si="4"/>
        <v>0</v>
      </c>
      <c r="BG101" s="176">
        <f t="shared" si="5"/>
        <v>0</v>
      </c>
      <c r="BH101" s="176">
        <f t="shared" si="6"/>
        <v>0</v>
      </c>
      <c r="BI101" s="176">
        <f t="shared" si="7"/>
        <v>0</v>
      </c>
      <c r="BJ101" s="14" t="s">
        <v>73</v>
      </c>
      <c r="BK101" s="176">
        <f t="shared" si="8"/>
        <v>0</v>
      </c>
      <c r="BL101" s="14" t="s">
        <v>126</v>
      </c>
      <c r="BM101" s="175" t="s">
        <v>518</v>
      </c>
    </row>
    <row r="102" spans="1:65" s="1" customFormat="1" ht="24">
      <c r="A102" s="28"/>
      <c r="B102" s="29"/>
      <c r="C102" s="165" t="s">
        <v>178</v>
      </c>
      <c r="D102" s="165" t="s">
        <v>121</v>
      </c>
      <c r="E102" s="166" t="s">
        <v>179</v>
      </c>
      <c r="F102" s="167" t="s">
        <v>180</v>
      </c>
      <c r="G102" s="168" t="s">
        <v>152</v>
      </c>
      <c r="H102" s="169">
        <v>189.7</v>
      </c>
      <c r="I102" s="170"/>
      <c r="J102" s="170"/>
      <c r="K102" s="167" t="s">
        <v>135</v>
      </c>
      <c r="L102" s="33"/>
      <c r="M102" s="171" t="s">
        <v>17</v>
      </c>
      <c r="N102" s="172" t="s">
        <v>36</v>
      </c>
      <c r="O102" s="173">
        <v>0.072</v>
      </c>
      <c r="P102" s="173">
        <f t="shared" si="0"/>
        <v>13.658399999999999</v>
      </c>
      <c r="Q102" s="173">
        <v>0</v>
      </c>
      <c r="R102" s="173">
        <f t="shared" si="1"/>
        <v>0</v>
      </c>
      <c r="S102" s="173">
        <v>0</v>
      </c>
      <c r="T102" s="174">
        <f t="shared" si="2"/>
        <v>0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R102" s="175" t="s">
        <v>126</v>
      </c>
      <c r="AT102" s="175" t="s">
        <v>121</v>
      </c>
      <c r="AU102" s="175" t="s">
        <v>75</v>
      </c>
      <c r="AY102" s="14" t="s">
        <v>118</v>
      </c>
      <c r="BE102" s="176">
        <f t="shared" si="3"/>
        <v>0</v>
      </c>
      <c r="BF102" s="176">
        <f t="shared" si="4"/>
        <v>0</v>
      </c>
      <c r="BG102" s="176">
        <f t="shared" si="5"/>
        <v>0</v>
      </c>
      <c r="BH102" s="176">
        <f t="shared" si="6"/>
        <v>0</v>
      </c>
      <c r="BI102" s="176">
        <f t="shared" si="7"/>
        <v>0</v>
      </c>
      <c r="BJ102" s="14" t="s">
        <v>73</v>
      </c>
      <c r="BK102" s="176">
        <f t="shared" si="8"/>
        <v>0</v>
      </c>
      <c r="BL102" s="14" t="s">
        <v>126</v>
      </c>
      <c r="BM102" s="175" t="s">
        <v>519</v>
      </c>
    </row>
    <row r="103" spans="1:65" s="1" customFormat="1" ht="24">
      <c r="A103" s="28"/>
      <c r="B103" s="29"/>
      <c r="C103" s="165" t="s">
        <v>182</v>
      </c>
      <c r="D103" s="165" t="s">
        <v>121</v>
      </c>
      <c r="E103" s="166" t="s">
        <v>183</v>
      </c>
      <c r="F103" s="167" t="s">
        <v>184</v>
      </c>
      <c r="G103" s="168" t="s">
        <v>185</v>
      </c>
      <c r="H103" s="169">
        <v>177.84</v>
      </c>
      <c r="I103" s="170"/>
      <c r="J103" s="170"/>
      <c r="K103" s="167" t="s">
        <v>135</v>
      </c>
      <c r="L103" s="33"/>
      <c r="M103" s="171" t="s">
        <v>17</v>
      </c>
      <c r="N103" s="172" t="s">
        <v>36</v>
      </c>
      <c r="O103" s="173">
        <v>0</v>
      </c>
      <c r="P103" s="173">
        <f t="shared" si="0"/>
        <v>0</v>
      </c>
      <c r="Q103" s="173">
        <v>0</v>
      </c>
      <c r="R103" s="173">
        <f t="shared" si="1"/>
        <v>0</v>
      </c>
      <c r="S103" s="173">
        <v>0</v>
      </c>
      <c r="T103" s="174">
        <f t="shared" si="2"/>
        <v>0</v>
      </c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R103" s="175" t="s">
        <v>126</v>
      </c>
      <c r="AT103" s="175" t="s">
        <v>121</v>
      </c>
      <c r="AU103" s="175" t="s">
        <v>75</v>
      </c>
      <c r="AY103" s="14" t="s">
        <v>118</v>
      </c>
      <c r="BE103" s="176">
        <f t="shared" si="3"/>
        <v>0</v>
      </c>
      <c r="BF103" s="176">
        <f t="shared" si="4"/>
        <v>0</v>
      </c>
      <c r="BG103" s="176">
        <f t="shared" si="5"/>
        <v>0</v>
      </c>
      <c r="BH103" s="176">
        <f t="shared" si="6"/>
        <v>0</v>
      </c>
      <c r="BI103" s="176">
        <f t="shared" si="7"/>
        <v>0</v>
      </c>
      <c r="BJ103" s="14" t="s">
        <v>73</v>
      </c>
      <c r="BK103" s="176">
        <f t="shared" si="8"/>
        <v>0</v>
      </c>
      <c r="BL103" s="14" t="s">
        <v>126</v>
      </c>
      <c r="BM103" s="175" t="s">
        <v>520</v>
      </c>
    </row>
    <row r="104" spans="1:65" s="1" customFormat="1" ht="24">
      <c r="A104" s="28"/>
      <c r="B104" s="29"/>
      <c r="C104" s="165" t="s">
        <v>187</v>
      </c>
      <c r="D104" s="165" t="s">
        <v>121</v>
      </c>
      <c r="E104" s="166" t="s">
        <v>188</v>
      </c>
      <c r="F104" s="167" t="s">
        <v>189</v>
      </c>
      <c r="G104" s="168" t="s">
        <v>152</v>
      </c>
      <c r="H104" s="169">
        <v>189.7</v>
      </c>
      <c r="I104" s="170"/>
      <c r="J104" s="170"/>
      <c r="K104" s="167" t="s">
        <v>135</v>
      </c>
      <c r="L104" s="33"/>
      <c r="M104" s="171" t="s">
        <v>17</v>
      </c>
      <c r="N104" s="172" t="s">
        <v>36</v>
      </c>
      <c r="O104" s="173">
        <v>0.328</v>
      </c>
      <c r="P104" s="173">
        <f t="shared" si="0"/>
        <v>62.2216</v>
      </c>
      <c r="Q104" s="173">
        <v>0</v>
      </c>
      <c r="R104" s="173">
        <f t="shared" si="1"/>
        <v>0</v>
      </c>
      <c r="S104" s="173">
        <v>0</v>
      </c>
      <c r="T104" s="174">
        <f t="shared" si="2"/>
        <v>0</v>
      </c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R104" s="175" t="s">
        <v>126</v>
      </c>
      <c r="AT104" s="175" t="s">
        <v>121</v>
      </c>
      <c r="AU104" s="175" t="s">
        <v>75</v>
      </c>
      <c r="AY104" s="14" t="s">
        <v>118</v>
      </c>
      <c r="BE104" s="176">
        <f t="shared" si="3"/>
        <v>0</v>
      </c>
      <c r="BF104" s="176">
        <f t="shared" si="4"/>
        <v>0</v>
      </c>
      <c r="BG104" s="176">
        <f t="shared" si="5"/>
        <v>0</v>
      </c>
      <c r="BH104" s="176">
        <f t="shared" si="6"/>
        <v>0</v>
      </c>
      <c r="BI104" s="176">
        <f t="shared" si="7"/>
        <v>0</v>
      </c>
      <c r="BJ104" s="14" t="s">
        <v>73</v>
      </c>
      <c r="BK104" s="176">
        <f t="shared" si="8"/>
        <v>0</v>
      </c>
      <c r="BL104" s="14" t="s">
        <v>126</v>
      </c>
      <c r="BM104" s="175" t="s">
        <v>521</v>
      </c>
    </row>
    <row r="105" spans="1:65" s="1" customFormat="1" ht="16.5" customHeight="1">
      <c r="A105" s="28"/>
      <c r="B105" s="29"/>
      <c r="C105" s="177" t="s">
        <v>8</v>
      </c>
      <c r="D105" s="177" t="s">
        <v>191</v>
      </c>
      <c r="E105" s="178" t="s">
        <v>196</v>
      </c>
      <c r="F105" s="179" t="s">
        <v>197</v>
      </c>
      <c r="G105" s="180" t="s">
        <v>185</v>
      </c>
      <c r="H105" s="181">
        <v>2.5</v>
      </c>
      <c r="I105" s="182"/>
      <c r="J105" s="182"/>
      <c r="K105" s="179" t="s">
        <v>135</v>
      </c>
      <c r="L105" s="183"/>
      <c r="M105" s="184" t="s">
        <v>17</v>
      </c>
      <c r="N105" s="185" t="s">
        <v>36</v>
      </c>
      <c r="O105" s="173">
        <v>0</v>
      </c>
      <c r="P105" s="173">
        <f t="shared" si="0"/>
        <v>0</v>
      </c>
      <c r="Q105" s="173">
        <v>1</v>
      </c>
      <c r="R105" s="173">
        <f t="shared" si="1"/>
        <v>2.5</v>
      </c>
      <c r="S105" s="173">
        <v>0</v>
      </c>
      <c r="T105" s="174">
        <f t="shared" si="2"/>
        <v>0</v>
      </c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R105" s="175" t="s">
        <v>162</v>
      </c>
      <c r="AT105" s="175" t="s">
        <v>191</v>
      </c>
      <c r="AU105" s="175" t="s">
        <v>75</v>
      </c>
      <c r="AY105" s="14" t="s">
        <v>118</v>
      </c>
      <c r="BE105" s="176">
        <f t="shared" si="3"/>
        <v>0</v>
      </c>
      <c r="BF105" s="176">
        <f t="shared" si="4"/>
        <v>0</v>
      </c>
      <c r="BG105" s="176">
        <f t="shared" si="5"/>
        <v>0</v>
      </c>
      <c r="BH105" s="176">
        <f t="shared" si="6"/>
        <v>0</v>
      </c>
      <c r="BI105" s="176">
        <f t="shared" si="7"/>
        <v>0</v>
      </c>
      <c r="BJ105" s="14" t="s">
        <v>73</v>
      </c>
      <c r="BK105" s="176">
        <f t="shared" si="8"/>
        <v>0</v>
      </c>
      <c r="BL105" s="14" t="s">
        <v>126</v>
      </c>
      <c r="BM105" s="175" t="s">
        <v>522</v>
      </c>
    </row>
    <row r="106" spans="1:47" s="1" customFormat="1" ht="19.5">
      <c r="A106" s="28"/>
      <c r="B106" s="29"/>
      <c r="C106" s="30"/>
      <c r="D106" s="186" t="s">
        <v>199</v>
      </c>
      <c r="E106" s="30"/>
      <c r="F106" s="187" t="s">
        <v>200</v>
      </c>
      <c r="G106" s="30"/>
      <c r="H106" s="30"/>
      <c r="I106" s="30"/>
      <c r="J106" s="30"/>
      <c r="K106" s="30"/>
      <c r="L106" s="33"/>
      <c r="M106" s="188"/>
      <c r="N106" s="189"/>
      <c r="O106" s="58"/>
      <c r="P106" s="58"/>
      <c r="Q106" s="58"/>
      <c r="R106" s="58"/>
      <c r="S106" s="58"/>
      <c r="T106" s="59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T106" s="14" t="s">
        <v>199</v>
      </c>
      <c r="AU106" s="14" t="s">
        <v>75</v>
      </c>
    </row>
    <row r="107" spans="1:65" s="1" customFormat="1" ht="36">
      <c r="A107" s="28"/>
      <c r="B107" s="29"/>
      <c r="C107" s="165" t="s">
        <v>195</v>
      </c>
      <c r="D107" s="165" t="s">
        <v>121</v>
      </c>
      <c r="E107" s="166" t="s">
        <v>202</v>
      </c>
      <c r="F107" s="167" t="s">
        <v>203</v>
      </c>
      <c r="G107" s="168" t="s">
        <v>152</v>
      </c>
      <c r="H107" s="169">
        <v>79.04</v>
      </c>
      <c r="I107" s="170"/>
      <c r="J107" s="170"/>
      <c r="K107" s="167" t="s">
        <v>135</v>
      </c>
      <c r="L107" s="33"/>
      <c r="M107" s="171" t="s">
        <v>17</v>
      </c>
      <c r="N107" s="172" t="s">
        <v>36</v>
      </c>
      <c r="O107" s="173">
        <v>0.435</v>
      </c>
      <c r="P107" s="173">
        <f>O107*H107</f>
        <v>34.382400000000004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R107" s="175" t="s">
        <v>126</v>
      </c>
      <c r="AT107" s="175" t="s">
        <v>121</v>
      </c>
      <c r="AU107" s="175" t="s">
        <v>75</v>
      </c>
      <c r="AY107" s="14" t="s">
        <v>118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4" t="s">
        <v>73</v>
      </c>
      <c r="BK107" s="176">
        <f>ROUND(I107*H107,2)</f>
        <v>0</v>
      </c>
      <c r="BL107" s="14" t="s">
        <v>126</v>
      </c>
      <c r="BM107" s="175" t="s">
        <v>523</v>
      </c>
    </row>
    <row r="108" spans="1:65" s="1" customFormat="1" ht="16.5" customHeight="1">
      <c r="A108" s="28"/>
      <c r="B108" s="29"/>
      <c r="C108" s="177" t="s">
        <v>201</v>
      </c>
      <c r="D108" s="177" t="s">
        <v>191</v>
      </c>
      <c r="E108" s="178" t="s">
        <v>424</v>
      </c>
      <c r="F108" s="179" t="s">
        <v>425</v>
      </c>
      <c r="G108" s="180" t="s">
        <v>185</v>
      </c>
      <c r="H108" s="181">
        <v>150.176</v>
      </c>
      <c r="I108" s="182"/>
      <c r="J108" s="182"/>
      <c r="K108" s="179" t="s">
        <v>135</v>
      </c>
      <c r="L108" s="183"/>
      <c r="M108" s="184" t="s">
        <v>17</v>
      </c>
      <c r="N108" s="185" t="s">
        <v>36</v>
      </c>
      <c r="O108" s="173">
        <v>0</v>
      </c>
      <c r="P108" s="173">
        <f>O108*H108</f>
        <v>0</v>
      </c>
      <c r="Q108" s="173">
        <v>1</v>
      </c>
      <c r="R108" s="173">
        <f>Q108*H108</f>
        <v>150.176</v>
      </c>
      <c r="S108" s="173">
        <v>0</v>
      </c>
      <c r="T108" s="174">
        <f>S108*H108</f>
        <v>0</v>
      </c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R108" s="175" t="s">
        <v>162</v>
      </c>
      <c r="AT108" s="175" t="s">
        <v>191</v>
      </c>
      <c r="AU108" s="175" t="s">
        <v>75</v>
      </c>
      <c r="AY108" s="14" t="s">
        <v>118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4" t="s">
        <v>73</v>
      </c>
      <c r="BK108" s="176">
        <f>ROUND(I108*H108,2)</f>
        <v>0</v>
      </c>
      <c r="BL108" s="14" t="s">
        <v>126</v>
      </c>
      <c r="BM108" s="175" t="s">
        <v>524</v>
      </c>
    </row>
    <row r="109" spans="1:65" s="1" customFormat="1" ht="16.5" customHeight="1">
      <c r="A109" s="28"/>
      <c r="B109" s="29"/>
      <c r="C109" s="165" t="s">
        <v>205</v>
      </c>
      <c r="D109" s="165" t="s">
        <v>121</v>
      </c>
      <c r="E109" s="166" t="s">
        <v>141</v>
      </c>
      <c r="F109" s="167" t="s">
        <v>208</v>
      </c>
      <c r="G109" s="168" t="s">
        <v>209</v>
      </c>
      <c r="H109" s="169">
        <v>41.214</v>
      </c>
      <c r="I109" s="170"/>
      <c r="J109" s="170"/>
      <c r="K109" s="167" t="s">
        <v>17</v>
      </c>
      <c r="L109" s="33"/>
      <c r="M109" s="171" t="s">
        <v>17</v>
      </c>
      <c r="N109" s="172" t="s">
        <v>36</v>
      </c>
      <c r="O109" s="173">
        <v>0</v>
      </c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R109" s="175" t="s">
        <v>126</v>
      </c>
      <c r="AT109" s="175" t="s">
        <v>121</v>
      </c>
      <c r="AU109" s="175" t="s">
        <v>75</v>
      </c>
      <c r="AY109" s="14" t="s">
        <v>118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4" t="s">
        <v>73</v>
      </c>
      <c r="BK109" s="176">
        <f>ROUND(I109*H109,2)</f>
        <v>0</v>
      </c>
      <c r="BL109" s="14" t="s">
        <v>126</v>
      </c>
      <c r="BM109" s="175" t="s">
        <v>525</v>
      </c>
    </row>
    <row r="110" spans="2:63" s="11" customFormat="1" ht="22.5" customHeight="1">
      <c r="B110" s="150"/>
      <c r="C110" s="151"/>
      <c r="D110" s="152" t="s">
        <v>64</v>
      </c>
      <c r="E110" s="163" t="s">
        <v>75</v>
      </c>
      <c r="F110" s="163" t="s">
        <v>211</v>
      </c>
      <c r="G110" s="151"/>
      <c r="H110" s="151"/>
      <c r="I110" s="151"/>
      <c r="J110" s="164"/>
      <c r="K110" s="151"/>
      <c r="L110" s="155"/>
      <c r="M110" s="156"/>
      <c r="N110" s="157"/>
      <c r="O110" s="157"/>
      <c r="P110" s="158">
        <f>P111</f>
        <v>101.27</v>
      </c>
      <c r="Q110" s="157"/>
      <c r="R110" s="158">
        <f>R111</f>
        <v>50.55843</v>
      </c>
      <c r="S110" s="157"/>
      <c r="T110" s="159">
        <f>T111</f>
        <v>0</v>
      </c>
      <c r="AR110" s="160" t="s">
        <v>73</v>
      </c>
      <c r="AT110" s="161" t="s">
        <v>64</v>
      </c>
      <c r="AU110" s="161" t="s">
        <v>73</v>
      </c>
      <c r="AY110" s="160" t="s">
        <v>118</v>
      </c>
      <c r="BK110" s="162">
        <f>BK111</f>
        <v>0</v>
      </c>
    </row>
    <row r="111" spans="1:65" s="1" customFormat="1" ht="33" customHeight="1">
      <c r="A111" s="28"/>
      <c r="B111" s="29"/>
      <c r="C111" s="165" t="s">
        <v>207</v>
      </c>
      <c r="D111" s="165" t="s">
        <v>121</v>
      </c>
      <c r="E111" s="166" t="s">
        <v>213</v>
      </c>
      <c r="F111" s="167" t="s">
        <v>214</v>
      </c>
      <c r="G111" s="168" t="s">
        <v>144</v>
      </c>
      <c r="H111" s="169">
        <v>247</v>
      </c>
      <c r="I111" s="170"/>
      <c r="J111" s="170"/>
      <c r="K111" s="167" t="s">
        <v>135</v>
      </c>
      <c r="L111" s="33"/>
      <c r="M111" s="171" t="s">
        <v>17</v>
      </c>
      <c r="N111" s="172" t="s">
        <v>36</v>
      </c>
      <c r="O111" s="173">
        <v>0.41</v>
      </c>
      <c r="P111" s="173">
        <f>O111*H111</f>
        <v>101.27</v>
      </c>
      <c r="Q111" s="173">
        <v>0.20469</v>
      </c>
      <c r="R111" s="173">
        <f>Q111*H111</f>
        <v>50.55843</v>
      </c>
      <c r="S111" s="173">
        <v>0</v>
      </c>
      <c r="T111" s="174">
        <f>S111*H111</f>
        <v>0</v>
      </c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R111" s="175" t="s">
        <v>126</v>
      </c>
      <c r="AT111" s="175" t="s">
        <v>121</v>
      </c>
      <c r="AU111" s="175" t="s">
        <v>75</v>
      </c>
      <c r="AY111" s="14" t="s">
        <v>118</v>
      </c>
      <c r="BE111" s="176">
        <f>IF(N111="základní",J111,0)</f>
        <v>0</v>
      </c>
      <c r="BF111" s="176">
        <f>IF(N111="snížená",J111,0)</f>
        <v>0</v>
      </c>
      <c r="BG111" s="176">
        <f>IF(N111="zákl. přenesená",J111,0)</f>
        <v>0</v>
      </c>
      <c r="BH111" s="176">
        <f>IF(N111="sníž. přenesená",J111,0)</f>
        <v>0</v>
      </c>
      <c r="BI111" s="176">
        <f>IF(N111="nulová",J111,0)</f>
        <v>0</v>
      </c>
      <c r="BJ111" s="14" t="s">
        <v>73</v>
      </c>
      <c r="BK111" s="176">
        <f>ROUND(I111*H111,2)</f>
        <v>0</v>
      </c>
      <c r="BL111" s="14" t="s">
        <v>126</v>
      </c>
      <c r="BM111" s="175" t="s">
        <v>526</v>
      </c>
    </row>
    <row r="112" spans="2:63" s="11" customFormat="1" ht="22.5" customHeight="1">
      <c r="B112" s="150"/>
      <c r="C112" s="151"/>
      <c r="D112" s="152" t="s">
        <v>64</v>
      </c>
      <c r="E112" s="163" t="s">
        <v>126</v>
      </c>
      <c r="F112" s="163" t="s">
        <v>216</v>
      </c>
      <c r="G112" s="151"/>
      <c r="H112" s="151"/>
      <c r="I112" s="151"/>
      <c r="J112" s="164"/>
      <c r="K112" s="151"/>
      <c r="L112" s="155"/>
      <c r="M112" s="156"/>
      <c r="N112" s="157"/>
      <c r="O112" s="157"/>
      <c r="P112" s="158">
        <f>P113</f>
        <v>33.4932</v>
      </c>
      <c r="Q112" s="157"/>
      <c r="R112" s="158">
        <f>R113</f>
        <v>37.3616152</v>
      </c>
      <c r="S112" s="157"/>
      <c r="T112" s="159">
        <f>T113</f>
        <v>0</v>
      </c>
      <c r="AR112" s="160" t="s">
        <v>73</v>
      </c>
      <c r="AT112" s="161" t="s">
        <v>64</v>
      </c>
      <c r="AU112" s="161" t="s">
        <v>73</v>
      </c>
      <c r="AY112" s="160" t="s">
        <v>118</v>
      </c>
      <c r="BK112" s="162">
        <f>BK113</f>
        <v>0</v>
      </c>
    </row>
    <row r="113" spans="1:65" s="1" customFormat="1" ht="21.75" customHeight="1">
      <c r="A113" s="28"/>
      <c r="B113" s="29"/>
      <c r="C113" s="165" t="s">
        <v>212</v>
      </c>
      <c r="D113" s="165" t="s">
        <v>121</v>
      </c>
      <c r="E113" s="166" t="s">
        <v>217</v>
      </c>
      <c r="F113" s="167" t="s">
        <v>218</v>
      </c>
      <c r="G113" s="168" t="s">
        <v>152</v>
      </c>
      <c r="H113" s="169">
        <v>19.76</v>
      </c>
      <c r="I113" s="170"/>
      <c r="J113" s="170"/>
      <c r="K113" s="167" t="s">
        <v>135</v>
      </c>
      <c r="L113" s="33"/>
      <c r="M113" s="171" t="s">
        <v>17</v>
      </c>
      <c r="N113" s="172" t="s">
        <v>36</v>
      </c>
      <c r="O113" s="173">
        <v>1.695</v>
      </c>
      <c r="P113" s="173">
        <f>O113*H113</f>
        <v>33.4932</v>
      </c>
      <c r="Q113" s="173">
        <v>1.89077</v>
      </c>
      <c r="R113" s="173">
        <f>Q113*H113</f>
        <v>37.3616152</v>
      </c>
      <c r="S113" s="173">
        <v>0</v>
      </c>
      <c r="T113" s="174">
        <f>S113*H113</f>
        <v>0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R113" s="175" t="s">
        <v>126</v>
      </c>
      <c r="AT113" s="175" t="s">
        <v>121</v>
      </c>
      <c r="AU113" s="175" t="s">
        <v>75</v>
      </c>
      <c r="AY113" s="14" t="s">
        <v>118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4" t="s">
        <v>73</v>
      </c>
      <c r="BK113" s="176">
        <f>ROUND(I113*H113,2)</f>
        <v>0</v>
      </c>
      <c r="BL113" s="14" t="s">
        <v>126</v>
      </c>
      <c r="BM113" s="175" t="s">
        <v>527</v>
      </c>
    </row>
    <row r="114" spans="2:63" s="11" customFormat="1" ht="22.5" customHeight="1">
      <c r="B114" s="150"/>
      <c r="C114" s="151"/>
      <c r="D114" s="152" t="s">
        <v>64</v>
      </c>
      <c r="E114" s="163" t="s">
        <v>149</v>
      </c>
      <c r="F114" s="163" t="s">
        <v>228</v>
      </c>
      <c r="G114" s="151"/>
      <c r="H114" s="151"/>
      <c r="I114" s="151"/>
      <c r="J114" s="164"/>
      <c r="K114" s="151"/>
      <c r="L114" s="155"/>
      <c r="M114" s="156"/>
      <c r="N114" s="157"/>
      <c r="O114" s="157"/>
      <c r="P114" s="158">
        <f>SUM(P115:P121)</f>
        <v>7.086000000000001</v>
      </c>
      <c r="Q114" s="157"/>
      <c r="R114" s="158">
        <f>SUM(R115:R121)</f>
        <v>20.862329999999996</v>
      </c>
      <c r="S114" s="157"/>
      <c r="T114" s="159">
        <f>SUM(T115:T121)</f>
        <v>0</v>
      </c>
      <c r="AR114" s="160" t="s">
        <v>73</v>
      </c>
      <c r="AT114" s="161" t="s">
        <v>64</v>
      </c>
      <c r="AU114" s="161" t="s">
        <v>73</v>
      </c>
      <c r="AY114" s="160" t="s">
        <v>118</v>
      </c>
      <c r="BK114" s="162">
        <f>SUM(BK115:BK121)</f>
        <v>0</v>
      </c>
    </row>
    <row r="115" spans="1:65" s="1" customFormat="1" ht="24">
      <c r="A115" s="28"/>
      <c r="B115" s="29"/>
      <c r="C115" s="165" t="s">
        <v>7</v>
      </c>
      <c r="D115" s="165" t="s">
        <v>121</v>
      </c>
      <c r="E115" s="166" t="s">
        <v>230</v>
      </c>
      <c r="F115" s="167" t="s">
        <v>231</v>
      </c>
      <c r="G115" s="168" t="s">
        <v>124</v>
      </c>
      <c r="H115" s="169">
        <v>3</v>
      </c>
      <c r="I115" s="170"/>
      <c r="J115" s="170"/>
      <c r="K115" s="167" t="s">
        <v>135</v>
      </c>
      <c r="L115" s="33"/>
      <c r="M115" s="171" t="s">
        <v>17</v>
      </c>
      <c r="N115" s="172" t="s">
        <v>36</v>
      </c>
      <c r="O115" s="173">
        <v>0.027</v>
      </c>
      <c r="P115" s="173">
        <f aca="true" t="shared" si="9" ref="P115:P121">O115*H115</f>
        <v>0.081</v>
      </c>
      <c r="Q115" s="173">
        <v>0.2916</v>
      </c>
      <c r="R115" s="173">
        <f aca="true" t="shared" si="10" ref="R115:R121">Q115*H115</f>
        <v>0.8748</v>
      </c>
      <c r="S115" s="173">
        <v>0</v>
      </c>
      <c r="T115" s="174">
        <f aca="true" t="shared" si="11" ref="T115:T121">S115*H115</f>
        <v>0</v>
      </c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R115" s="175" t="s">
        <v>126</v>
      </c>
      <c r="AT115" s="175" t="s">
        <v>121</v>
      </c>
      <c r="AU115" s="175" t="s">
        <v>75</v>
      </c>
      <c r="AY115" s="14" t="s">
        <v>118</v>
      </c>
      <c r="BE115" s="176">
        <f aca="true" t="shared" si="12" ref="BE115:BE121">IF(N115="základní",J115,0)</f>
        <v>0</v>
      </c>
      <c r="BF115" s="176">
        <f aca="true" t="shared" si="13" ref="BF115:BF121">IF(N115="snížená",J115,0)</f>
        <v>0</v>
      </c>
      <c r="BG115" s="176">
        <f aca="true" t="shared" si="14" ref="BG115:BG121">IF(N115="zákl. přenesená",J115,0)</f>
        <v>0</v>
      </c>
      <c r="BH115" s="176">
        <f aca="true" t="shared" si="15" ref="BH115:BH121">IF(N115="sníž. přenesená",J115,0)</f>
        <v>0</v>
      </c>
      <c r="BI115" s="176">
        <f aca="true" t="shared" si="16" ref="BI115:BI121">IF(N115="nulová",J115,0)</f>
        <v>0</v>
      </c>
      <c r="BJ115" s="14" t="s">
        <v>73</v>
      </c>
      <c r="BK115" s="176">
        <f aca="true" t="shared" si="17" ref="BK115:BK121">ROUND(I115*H115,2)</f>
        <v>0</v>
      </c>
      <c r="BL115" s="14" t="s">
        <v>126</v>
      </c>
      <c r="BM115" s="175" t="s">
        <v>528</v>
      </c>
    </row>
    <row r="116" spans="1:65" s="1" customFormat="1" ht="24">
      <c r="A116" s="28"/>
      <c r="B116" s="29"/>
      <c r="C116" s="165" t="s">
        <v>220</v>
      </c>
      <c r="D116" s="165" t="s">
        <v>121</v>
      </c>
      <c r="E116" s="166" t="s">
        <v>234</v>
      </c>
      <c r="F116" s="167" t="s">
        <v>235</v>
      </c>
      <c r="G116" s="168" t="s">
        <v>124</v>
      </c>
      <c r="H116" s="169">
        <v>3</v>
      </c>
      <c r="I116" s="170"/>
      <c r="J116" s="170"/>
      <c r="K116" s="167" t="s">
        <v>135</v>
      </c>
      <c r="L116" s="33"/>
      <c r="M116" s="171" t="s">
        <v>17</v>
      </c>
      <c r="N116" s="172" t="s">
        <v>36</v>
      </c>
      <c r="O116" s="173">
        <v>0.056</v>
      </c>
      <c r="P116" s="173">
        <f t="shared" si="9"/>
        <v>0.168</v>
      </c>
      <c r="Q116" s="173">
        <v>0.15826</v>
      </c>
      <c r="R116" s="173">
        <f t="shared" si="10"/>
        <v>0.47478000000000004</v>
      </c>
      <c r="S116" s="173">
        <v>0</v>
      </c>
      <c r="T116" s="174">
        <f t="shared" si="11"/>
        <v>0</v>
      </c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R116" s="175" t="s">
        <v>126</v>
      </c>
      <c r="AT116" s="175" t="s">
        <v>121</v>
      </c>
      <c r="AU116" s="175" t="s">
        <v>75</v>
      </c>
      <c r="AY116" s="14" t="s">
        <v>118</v>
      </c>
      <c r="BE116" s="176">
        <f t="shared" si="12"/>
        <v>0</v>
      </c>
      <c r="BF116" s="176">
        <f t="shared" si="13"/>
        <v>0</v>
      </c>
      <c r="BG116" s="176">
        <f t="shared" si="14"/>
        <v>0</v>
      </c>
      <c r="BH116" s="176">
        <f t="shared" si="15"/>
        <v>0</v>
      </c>
      <c r="BI116" s="176">
        <f t="shared" si="16"/>
        <v>0</v>
      </c>
      <c r="BJ116" s="14" t="s">
        <v>73</v>
      </c>
      <c r="BK116" s="176">
        <f t="shared" si="17"/>
        <v>0</v>
      </c>
      <c r="BL116" s="14" t="s">
        <v>126</v>
      </c>
      <c r="BM116" s="175" t="s">
        <v>529</v>
      </c>
    </row>
    <row r="117" spans="1:65" s="1" customFormat="1" ht="24">
      <c r="A117" s="28"/>
      <c r="B117" s="29"/>
      <c r="C117" s="165" t="s">
        <v>224</v>
      </c>
      <c r="D117" s="165" t="s">
        <v>121</v>
      </c>
      <c r="E117" s="166" t="s">
        <v>238</v>
      </c>
      <c r="F117" s="167" t="s">
        <v>239</v>
      </c>
      <c r="G117" s="168" t="s">
        <v>124</v>
      </c>
      <c r="H117" s="169">
        <v>9</v>
      </c>
      <c r="I117" s="170"/>
      <c r="J117" s="170"/>
      <c r="K117" s="167" t="s">
        <v>135</v>
      </c>
      <c r="L117" s="33"/>
      <c r="M117" s="171" t="s">
        <v>17</v>
      </c>
      <c r="N117" s="172" t="s">
        <v>36</v>
      </c>
      <c r="O117" s="173">
        <v>0.169</v>
      </c>
      <c r="P117" s="173">
        <f t="shared" si="9"/>
        <v>1.5210000000000001</v>
      </c>
      <c r="Q117" s="173">
        <v>0.278</v>
      </c>
      <c r="R117" s="173">
        <f t="shared" si="10"/>
        <v>2.5020000000000002</v>
      </c>
      <c r="S117" s="173">
        <v>0</v>
      </c>
      <c r="T117" s="174">
        <f t="shared" si="11"/>
        <v>0</v>
      </c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R117" s="175" t="s">
        <v>126</v>
      </c>
      <c r="AT117" s="175" t="s">
        <v>121</v>
      </c>
      <c r="AU117" s="175" t="s">
        <v>75</v>
      </c>
      <c r="AY117" s="14" t="s">
        <v>118</v>
      </c>
      <c r="BE117" s="176">
        <f t="shared" si="12"/>
        <v>0</v>
      </c>
      <c r="BF117" s="176">
        <f t="shared" si="13"/>
        <v>0</v>
      </c>
      <c r="BG117" s="176">
        <f t="shared" si="14"/>
        <v>0</v>
      </c>
      <c r="BH117" s="176">
        <f t="shared" si="15"/>
        <v>0</v>
      </c>
      <c r="BI117" s="176">
        <f t="shared" si="16"/>
        <v>0</v>
      </c>
      <c r="BJ117" s="14" t="s">
        <v>73</v>
      </c>
      <c r="BK117" s="176">
        <f t="shared" si="17"/>
        <v>0</v>
      </c>
      <c r="BL117" s="14" t="s">
        <v>126</v>
      </c>
      <c r="BM117" s="175" t="s">
        <v>530</v>
      </c>
    </row>
    <row r="118" spans="1:65" s="1" customFormat="1" ht="24">
      <c r="A118" s="28"/>
      <c r="B118" s="29"/>
      <c r="C118" s="165" t="s">
        <v>120</v>
      </c>
      <c r="D118" s="165" t="s">
        <v>121</v>
      </c>
      <c r="E118" s="166" t="s">
        <v>444</v>
      </c>
      <c r="F118" s="167" t="s">
        <v>445</v>
      </c>
      <c r="G118" s="168" t="s">
        <v>124</v>
      </c>
      <c r="H118" s="169">
        <v>60</v>
      </c>
      <c r="I118" s="170"/>
      <c r="J118" s="170"/>
      <c r="K118" s="167" t="s">
        <v>125</v>
      </c>
      <c r="L118" s="33"/>
      <c r="M118" s="171" t="s">
        <v>17</v>
      </c>
      <c r="N118" s="172" t="s">
        <v>36</v>
      </c>
      <c r="O118" s="173">
        <v>0.085</v>
      </c>
      <c r="P118" s="173">
        <f t="shared" si="9"/>
        <v>5.1000000000000005</v>
      </c>
      <c r="Q118" s="173">
        <v>0.278</v>
      </c>
      <c r="R118" s="173">
        <f t="shared" si="10"/>
        <v>16.68</v>
      </c>
      <c r="S118" s="173">
        <v>0</v>
      </c>
      <c r="T118" s="174">
        <f t="shared" si="11"/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R118" s="175" t="s">
        <v>126</v>
      </c>
      <c r="AT118" s="175" t="s">
        <v>121</v>
      </c>
      <c r="AU118" s="175" t="s">
        <v>75</v>
      </c>
      <c r="AY118" s="14" t="s">
        <v>118</v>
      </c>
      <c r="BE118" s="176">
        <f t="shared" si="12"/>
        <v>0</v>
      </c>
      <c r="BF118" s="176">
        <f t="shared" si="13"/>
        <v>0</v>
      </c>
      <c r="BG118" s="176">
        <f t="shared" si="14"/>
        <v>0</v>
      </c>
      <c r="BH118" s="176">
        <f t="shared" si="15"/>
        <v>0</v>
      </c>
      <c r="BI118" s="176">
        <f t="shared" si="16"/>
        <v>0</v>
      </c>
      <c r="BJ118" s="14" t="s">
        <v>73</v>
      </c>
      <c r="BK118" s="176">
        <f t="shared" si="17"/>
        <v>0</v>
      </c>
      <c r="BL118" s="14" t="s">
        <v>126</v>
      </c>
      <c r="BM118" s="175" t="s">
        <v>531</v>
      </c>
    </row>
    <row r="119" spans="1:65" s="1" customFormat="1" ht="16.5" customHeight="1">
      <c r="A119" s="28"/>
      <c r="B119" s="29"/>
      <c r="C119" s="165" t="s">
        <v>229</v>
      </c>
      <c r="D119" s="165" t="s">
        <v>121</v>
      </c>
      <c r="E119" s="166" t="s">
        <v>246</v>
      </c>
      <c r="F119" s="167" t="s">
        <v>247</v>
      </c>
      <c r="G119" s="168" t="s">
        <v>124</v>
      </c>
      <c r="H119" s="169">
        <v>3</v>
      </c>
      <c r="I119" s="170"/>
      <c r="J119" s="170"/>
      <c r="K119" s="167" t="s">
        <v>135</v>
      </c>
      <c r="L119" s="33"/>
      <c r="M119" s="171" t="s">
        <v>17</v>
      </c>
      <c r="N119" s="172" t="s">
        <v>36</v>
      </c>
      <c r="O119" s="173">
        <v>0.004</v>
      </c>
      <c r="P119" s="173">
        <f t="shared" si="9"/>
        <v>0.012</v>
      </c>
      <c r="Q119" s="173">
        <v>0.00601</v>
      </c>
      <c r="R119" s="173">
        <f t="shared" si="10"/>
        <v>0.018029999999999997</v>
      </c>
      <c r="S119" s="173">
        <v>0</v>
      </c>
      <c r="T119" s="174">
        <f t="shared" si="11"/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R119" s="175" t="s">
        <v>126</v>
      </c>
      <c r="AT119" s="175" t="s">
        <v>121</v>
      </c>
      <c r="AU119" s="175" t="s">
        <v>75</v>
      </c>
      <c r="AY119" s="14" t="s">
        <v>118</v>
      </c>
      <c r="BE119" s="176">
        <f t="shared" si="12"/>
        <v>0</v>
      </c>
      <c r="BF119" s="176">
        <f t="shared" si="13"/>
        <v>0</v>
      </c>
      <c r="BG119" s="176">
        <f t="shared" si="14"/>
        <v>0</v>
      </c>
      <c r="BH119" s="176">
        <f t="shared" si="15"/>
        <v>0</v>
      </c>
      <c r="BI119" s="176">
        <f t="shared" si="16"/>
        <v>0</v>
      </c>
      <c r="BJ119" s="14" t="s">
        <v>73</v>
      </c>
      <c r="BK119" s="176">
        <f t="shared" si="17"/>
        <v>0</v>
      </c>
      <c r="BL119" s="14" t="s">
        <v>126</v>
      </c>
      <c r="BM119" s="175" t="s">
        <v>532</v>
      </c>
    </row>
    <row r="120" spans="1:65" s="1" customFormat="1" ht="16.5" customHeight="1">
      <c r="A120" s="28"/>
      <c r="B120" s="29"/>
      <c r="C120" s="165" t="s">
        <v>233</v>
      </c>
      <c r="D120" s="165" t="s">
        <v>121</v>
      </c>
      <c r="E120" s="166" t="s">
        <v>250</v>
      </c>
      <c r="F120" s="167" t="s">
        <v>251</v>
      </c>
      <c r="G120" s="168" t="s">
        <v>124</v>
      </c>
      <c r="H120" s="169">
        <v>3</v>
      </c>
      <c r="I120" s="170"/>
      <c r="J120" s="170"/>
      <c r="K120" s="167" t="s">
        <v>135</v>
      </c>
      <c r="L120" s="33"/>
      <c r="M120" s="171" t="s">
        <v>17</v>
      </c>
      <c r="N120" s="172" t="s">
        <v>36</v>
      </c>
      <c r="O120" s="173">
        <v>0.002</v>
      </c>
      <c r="P120" s="173">
        <f t="shared" si="9"/>
        <v>0.006</v>
      </c>
      <c r="Q120" s="173">
        <v>0.00051</v>
      </c>
      <c r="R120" s="173">
        <f t="shared" si="10"/>
        <v>0.0015300000000000001</v>
      </c>
      <c r="S120" s="173">
        <v>0</v>
      </c>
      <c r="T120" s="174">
        <f t="shared" si="11"/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75" t="s">
        <v>126</v>
      </c>
      <c r="AT120" s="175" t="s">
        <v>121</v>
      </c>
      <c r="AU120" s="175" t="s">
        <v>75</v>
      </c>
      <c r="AY120" s="14" t="s">
        <v>118</v>
      </c>
      <c r="BE120" s="176">
        <f t="shared" si="12"/>
        <v>0</v>
      </c>
      <c r="BF120" s="176">
        <f t="shared" si="13"/>
        <v>0</v>
      </c>
      <c r="BG120" s="176">
        <f t="shared" si="14"/>
        <v>0</v>
      </c>
      <c r="BH120" s="176">
        <f t="shared" si="15"/>
        <v>0</v>
      </c>
      <c r="BI120" s="176">
        <f t="shared" si="16"/>
        <v>0</v>
      </c>
      <c r="BJ120" s="14" t="s">
        <v>73</v>
      </c>
      <c r="BK120" s="176">
        <f t="shared" si="17"/>
        <v>0</v>
      </c>
      <c r="BL120" s="14" t="s">
        <v>126</v>
      </c>
      <c r="BM120" s="175" t="s">
        <v>533</v>
      </c>
    </row>
    <row r="121" spans="1:65" s="1" customFormat="1" ht="24">
      <c r="A121" s="28"/>
      <c r="B121" s="29"/>
      <c r="C121" s="165" t="s">
        <v>237</v>
      </c>
      <c r="D121" s="165" t="s">
        <v>121</v>
      </c>
      <c r="E121" s="166" t="s">
        <v>254</v>
      </c>
      <c r="F121" s="167" t="s">
        <v>255</v>
      </c>
      <c r="G121" s="168" t="s">
        <v>124</v>
      </c>
      <c r="H121" s="169">
        <v>3</v>
      </c>
      <c r="I121" s="170"/>
      <c r="J121" s="170"/>
      <c r="K121" s="167" t="s">
        <v>135</v>
      </c>
      <c r="L121" s="33"/>
      <c r="M121" s="171" t="s">
        <v>17</v>
      </c>
      <c r="N121" s="172" t="s">
        <v>36</v>
      </c>
      <c r="O121" s="173">
        <v>0.066</v>
      </c>
      <c r="P121" s="173">
        <f t="shared" si="9"/>
        <v>0.198</v>
      </c>
      <c r="Q121" s="173">
        <v>0.10373</v>
      </c>
      <c r="R121" s="173">
        <f t="shared" si="10"/>
        <v>0.31119</v>
      </c>
      <c r="S121" s="173">
        <v>0</v>
      </c>
      <c r="T121" s="174">
        <f t="shared" si="11"/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75" t="s">
        <v>126</v>
      </c>
      <c r="AT121" s="175" t="s">
        <v>121</v>
      </c>
      <c r="AU121" s="175" t="s">
        <v>75</v>
      </c>
      <c r="AY121" s="14" t="s">
        <v>118</v>
      </c>
      <c r="BE121" s="176">
        <f t="shared" si="12"/>
        <v>0</v>
      </c>
      <c r="BF121" s="176">
        <f t="shared" si="13"/>
        <v>0</v>
      </c>
      <c r="BG121" s="176">
        <f t="shared" si="14"/>
        <v>0</v>
      </c>
      <c r="BH121" s="176">
        <f t="shared" si="15"/>
        <v>0</v>
      </c>
      <c r="BI121" s="176">
        <f t="shared" si="16"/>
        <v>0</v>
      </c>
      <c r="BJ121" s="14" t="s">
        <v>73</v>
      </c>
      <c r="BK121" s="176">
        <f t="shared" si="17"/>
        <v>0</v>
      </c>
      <c r="BL121" s="14" t="s">
        <v>126</v>
      </c>
      <c r="BM121" s="175" t="s">
        <v>534</v>
      </c>
    </row>
    <row r="122" spans="2:63" s="11" customFormat="1" ht="22.5" customHeight="1">
      <c r="B122" s="150"/>
      <c r="C122" s="151"/>
      <c r="D122" s="152" t="s">
        <v>64</v>
      </c>
      <c r="E122" s="163" t="s">
        <v>162</v>
      </c>
      <c r="F122" s="163" t="s">
        <v>265</v>
      </c>
      <c r="G122" s="151"/>
      <c r="H122" s="151"/>
      <c r="I122" s="151"/>
      <c r="J122" s="164"/>
      <c r="K122" s="151"/>
      <c r="L122" s="155"/>
      <c r="M122" s="156"/>
      <c r="N122" s="157"/>
      <c r="O122" s="157"/>
      <c r="P122" s="158">
        <f>SUM(P123:P147)</f>
        <v>127.79199999999999</v>
      </c>
      <c r="Q122" s="157"/>
      <c r="R122" s="158">
        <f>SUM(R123:R147)</f>
        <v>3.0268499999999996</v>
      </c>
      <c r="S122" s="157"/>
      <c r="T122" s="159">
        <f>SUM(T123:T147)</f>
        <v>0</v>
      </c>
      <c r="AR122" s="160" t="s">
        <v>73</v>
      </c>
      <c r="AT122" s="161" t="s">
        <v>64</v>
      </c>
      <c r="AU122" s="161" t="s">
        <v>73</v>
      </c>
      <c r="AY122" s="160" t="s">
        <v>118</v>
      </c>
      <c r="BK122" s="162">
        <f>SUM(BK123:BK147)</f>
        <v>0</v>
      </c>
    </row>
    <row r="123" spans="1:65" s="1" customFormat="1" ht="24">
      <c r="A123" s="28"/>
      <c r="B123" s="29"/>
      <c r="C123" s="165" t="s">
        <v>241</v>
      </c>
      <c r="D123" s="165" t="s">
        <v>121</v>
      </c>
      <c r="E123" s="166" t="s">
        <v>535</v>
      </c>
      <c r="F123" s="167" t="s">
        <v>536</v>
      </c>
      <c r="G123" s="168" t="s">
        <v>209</v>
      </c>
      <c r="H123" s="169">
        <v>2</v>
      </c>
      <c r="I123" s="170"/>
      <c r="J123" s="170"/>
      <c r="K123" s="167" t="s">
        <v>135</v>
      </c>
      <c r="L123" s="33"/>
      <c r="M123" s="171" t="s">
        <v>17</v>
      </c>
      <c r="N123" s="172" t="s">
        <v>36</v>
      </c>
      <c r="O123" s="173">
        <v>1.094</v>
      </c>
      <c r="P123" s="173">
        <f aca="true" t="shared" si="18" ref="P123:P147">O123*H123</f>
        <v>2.188</v>
      </c>
      <c r="Q123" s="173">
        <v>0.00171</v>
      </c>
      <c r="R123" s="173">
        <f aca="true" t="shared" si="19" ref="R123:R147">Q123*H123</f>
        <v>0.00342</v>
      </c>
      <c r="S123" s="173">
        <v>0</v>
      </c>
      <c r="T123" s="174">
        <f aca="true" t="shared" si="20" ref="T123:T147"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75" t="s">
        <v>126</v>
      </c>
      <c r="AT123" s="175" t="s">
        <v>121</v>
      </c>
      <c r="AU123" s="175" t="s">
        <v>75</v>
      </c>
      <c r="AY123" s="14" t="s">
        <v>118</v>
      </c>
      <c r="BE123" s="176">
        <f aca="true" t="shared" si="21" ref="BE123:BE147">IF(N123="základní",J123,0)</f>
        <v>0</v>
      </c>
      <c r="BF123" s="176">
        <f aca="true" t="shared" si="22" ref="BF123:BF147">IF(N123="snížená",J123,0)</f>
        <v>0</v>
      </c>
      <c r="BG123" s="176">
        <f aca="true" t="shared" si="23" ref="BG123:BG147">IF(N123="zákl. přenesená",J123,0)</f>
        <v>0</v>
      </c>
      <c r="BH123" s="176">
        <f aca="true" t="shared" si="24" ref="BH123:BH147">IF(N123="sníž. přenesená",J123,0)</f>
        <v>0</v>
      </c>
      <c r="BI123" s="176">
        <f aca="true" t="shared" si="25" ref="BI123:BI147">IF(N123="nulová",J123,0)</f>
        <v>0</v>
      </c>
      <c r="BJ123" s="14" t="s">
        <v>73</v>
      </c>
      <c r="BK123" s="176">
        <f aca="true" t="shared" si="26" ref="BK123:BK147">ROUND(I123*H123,2)</f>
        <v>0</v>
      </c>
      <c r="BL123" s="14" t="s">
        <v>126</v>
      </c>
      <c r="BM123" s="175" t="s">
        <v>537</v>
      </c>
    </row>
    <row r="124" spans="1:65" s="1" customFormat="1" ht="16.5" customHeight="1">
      <c r="A124" s="28"/>
      <c r="B124" s="29"/>
      <c r="C124" s="177" t="s">
        <v>245</v>
      </c>
      <c r="D124" s="177" t="s">
        <v>191</v>
      </c>
      <c r="E124" s="178" t="s">
        <v>538</v>
      </c>
      <c r="F124" s="179" t="s">
        <v>539</v>
      </c>
      <c r="G124" s="180" t="s">
        <v>209</v>
      </c>
      <c r="H124" s="181">
        <v>2</v>
      </c>
      <c r="I124" s="182"/>
      <c r="J124" s="182"/>
      <c r="K124" s="179" t="s">
        <v>17</v>
      </c>
      <c r="L124" s="183"/>
      <c r="M124" s="184" t="s">
        <v>17</v>
      </c>
      <c r="N124" s="185" t="s">
        <v>36</v>
      </c>
      <c r="O124" s="173">
        <v>0</v>
      </c>
      <c r="P124" s="173">
        <f t="shared" si="18"/>
        <v>0</v>
      </c>
      <c r="Q124" s="173">
        <v>0.0149</v>
      </c>
      <c r="R124" s="173">
        <f t="shared" si="19"/>
        <v>0.0298</v>
      </c>
      <c r="S124" s="173">
        <v>0</v>
      </c>
      <c r="T124" s="174">
        <f t="shared" si="20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75" t="s">
        <v>162</v>
      </c>
      <c r="AT124" s="175" t="s">
        <v>191</v>
      </c>
      <c r="AU124" s="175" t="s">
        <v>75</v>
      </c>
      <c r="AY124" s="14" t="s">
        <v>118</v>
      </c>
      <c r="BE124" s="176">
        <f t="shared" si="21"/>
        <v>0</v>
      </c>
      <c r="BF124" s="176">
        <f t="shared" si="22"/>
        <v>0</v>
      </c>
      <c r="BG124" s="176">
        <f t="shared" si="23"/>
        <v>0</v>
      </c>
      <c r="BH124" s="176">
        <f t="shared" si="24"/>
        <v>0</v>
      </c>
      <c r="BI124" s="176">
        <f t="shared" si="25"/>
        <v>0</v>
      </c>
      <c r="BJ124" s="14" t="s">
        <v>73</v>
      </c>
      <c r="BK124" s="176">
        <f t="shared" si="26"/>
        <v>0</v>
      </c>
      <c r="BL124" s="14" t="s">
        <v>126</v>
      </c>
      <c r="BM124" s="175" t="s">
        <v>540</v>
      </c>
    </row>
    <row r="125" spans="1:65" s="1" customFormat="1" ht="24">
      <c r="A125" s="28"/>
      <c r="B125" s="29"/>
      <c r="C125" s="165" t="s">
        <v>249</v>
      </c>
      <c r="D125" s="165" t="s">
        <v>121</v>
      </c>
      <c r="E125" s="166" t="s">
        <v>541</v>
      </c>
      <c r="F125" s="167" t="s">
        <v>542</v>
      </c>
      <c r="G125" s="168" t="s">
        <v>209</v>
      </c>
      <c r="H125" s="169">
        <v>1</v>
      </c>
      <c r="I125" s="170"/>
      <c r="J125" s="170"/>
      <c r="K125" s="167" t="s">
        <v>135</v>
      </c>
      <c r="L125" s="33"/>
      <c r="M125" s="171" t="s">
        <v>17</v>
      </c>
      <c r="N125" s="172" t="s">
        <v>36</v>
      </c>
      <c r="O125" s="173">
        <v>1.24</v>
      </c>
      <c r="P125" s="173">
        <f t="shared" si="18"/>
        <v>1.24</v>
      </c>
      <c r="Q125" s="173">
        <v>0.00171</v>
      </c>
      <c r="R125" s="173">
        <f t="shared" si="19"/>
        <v>0.00171</v>
      </c>
      <c r="S125" s="173">
        <v>0</v>
      </c>
      <c r="T125" s="174">
        <f t="shared" si="20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75" t="s">
        <v>126</v>
      </c>
      <c r="AT125" s="175" t="s">
        <v>121</v>
      </c>
      <c r="AU125" s="175" t="s">
        <v>75</v>
      </c>
      <c r="AY125" s="14" t="s">
        <v>118</v>
      </c>
      <c r="BE125" s="176">
        <f t="shared" si="21"/>
        <v>0</v>
      </c>
      <c r="BF125" s="176">
        <f t="shared" si="22"/>
        <v>0</v>
      </c>
      <c r="BG125" s="176">
        <f t="shared" si="23"/>
        <v>0</v>
      </c>
      <c r="BH125" s="176">
        <f t="shared" si="24"/>
        <v>0</v>
      </c>
      <c r="BI125" s="176">
        <f t="shared" si="25"/>
        <v>0</v>
      </c>
      <c r="BJ125" s="14" t="s">
        <v>73</v>
      </c>
      <c r="BK125" s="176">
        <f t="shared" si="26"/>
        <v>0</v>
      </c>
      <c r="BL125" s="14" t="s">
        <v>126</v>
      </c>
      <c r="BM125" s="175" t="s">
        <v>543</v>
      </c>
    </row>
    <row r="126" spans="1:65" s="1" customFormat="1" ht="16.5" customHeight="1">
      <c r="A126" s="28"/>
      <c r="B126" s="29"/>
      <c r="C126" s="177" t="s">
        <v>253</v>
      </c>
      <c r="D126" s="177" t="s">
        <v>191</v>
      </c>
      <c r="E126" s="178" t="s">
        <v>544</v>
      </c>
      <c r="F126" s="179" t="s">
        <v>545</v>
      </c>
      <c r="G126" s="180" t="s">
        <v>209</v>
      </c>
      <c r="H126" s="181">
        <v>1</v>
      </c>
      <c r="I126" s="182"/>
      <c r="J126" s="182"/>
      <c r="K126" s="179" t="s">
        <v>17</v>
      </c>
      <c r="L126" s="183"/>
      <c r="M126" s="184" t="s">
        <v>17</v>
      </c>
      <c r="N126" s="185" t="s">
        <v>36</v>
      </c>
      <c r="O126" s="173">
        <v>0</v>
      </c>
      <c r="P126" s="173">
        <f t="shared" si="18"/>
        <v>0</v>
      </c>
      <c r="Q126" s="173">
        <v>0.0178</v>
      </c>
      <c r="R126" s="173">
        <f t="shared" si="19"/>
        <v>0.0178</v>
      </c>
      <c r="S126" s="173">
        <v>0</v>
      </c>
      <c r="T126" s="174">
        <f t="shared" si="20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75" t="s">
        <v>162</v>
      </c>
      <c r="AT126" s="175" t="s">
        <v>191</v>
      </c>
      <c r="AU126" s="175" t="s">
        <v>75</v>
      </c>
      <c r="AY126" s="14" t="s">
        <v>118</v>
      </c>
      <c r="BE126" s="176">
        <f t="shared" si="21"/>
        <v>0</v>
      </c>
      <c r="BF126" s="176">
        <f t="shared" si="22"/>
        <v>0</v>
      </c>
      <c r="BG126" s="176">
        <f t="shared" si="23"/>
        <v>0</v>
      </c>
      <c r="BH126" s="176">
        <f t="shared" si="24"/>
        <v>0</v>
      </c>
      <c r="BI126" s="176">
        <f t="shared" si="25"/>
        <v>0</v>
      </c>
      <c r="BJ126" s="14" t="s">
        <v>73</v>
      </c>
      <c r="BK126" s="176">
        <f t="shared" si="26"/>
        <v>0</v>
      </c>
      <c r="BL126" s="14" t="s">
        <v>126</v>
      </c>
      <c r="BM126" s="175" t="s">
        <v>546</v>
      </c>
    </row>
    <row r="127" spans="1:65" s="1" customFormat="1" ht="16.5" customHeight="1">
      <c r="A127" s="28"/>
      <c r="B127" s="29"/>
      <c r="C127" s="177" t="s">
        <v>257</v>
      </c>
      <c r="D127" s="177" t="s">
        <v>191</v>
      </c>
      <c r="E127" s="178" t="s">
        <v>201</v>
      </c>
      <c r="F127" s="179" t="s">
        <v>547</v>
      </c>
      <c r="G127" s="180" t="s">
        <v>209</v>
      </c>
      <c r="H127" s="181">
        <v>180</v>
      </c>
      <c r="I127" s="182"/>
      <c r="J127" s="182"/>
      <c r="K127" s="179" t="s">
        <v>17</v>
      </c>
      <c r="L127" s="183"/>
      <c r="M127" s="184" t="s">
        <v>17</v>
      </c>
      <c r="N127" s="185" t="s">
        <v>36</v>
      </c>
      <c r="O127" s="173">
        <v>0</v>
      </c>
      <c r="P127" s="173">
        <f t="shared" si="18"/>
        <v>0</v>
      </c>
      <c r="Q127" s="173">
        <v>0</v>
      </c>
      <c r="R127" s="173">
        <f t="shared" si="19"/>
        <v>0</v>
      </c>
      <c r="S127" s="173">
        <v>0</v>
      </c>
      <c r="T127" s="174">
        <f t="shared" si="20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75" t="s">
        <v>162</v>
      </c>
      <c r="AT127" s="175" t="s">
        <v>191</v>
      </c>
      <c r="AU127" s="175" t="s">
        <v>75</v>
      </c>
      <c r="AY127" s="14" t="s">
        <v>118</v>
      </c>
      <c r="BE127" s="176">
        <f t="shared" si="21"/>
        <v>0</v>
      </c>
      <c r="BF127" s="176">
        <f t="shared" si="22"/>
        <v>0</v>
      </c>
      <c r="BG127" s="176">
        <f t="shared" si="23"/>
        <v>0</v>
      </c>
      <c r="BH127" s="176">
        <f t="shared" si="24"/>
        <v>0</v>
      </c>
      <c r="BI127" s="176">
        <f t="shared" si="25"/>
        <v>0</v>
      </c>
      <c r="BJ127" s="14" t="s">
        <v>73</v>
      </c>
      <c r="BK127" s="176">
        <f t="shared" si="26"/>
        <v>0</v>
      </c>
      <c r="BL127" s="14" t="s">
        <v>126</v>
      </c>
      <c r="BM127" s="175" t="s">
        <v>548</v>
      </c>
    </row>
    <row r="128" spans="1:65" s="1" customFormat="1" ht="16.5" customHeight="1">
      <c r="A128" s="28"/>
      <c r="B128" s="29"/>
      <c r="C128" s="177" t="s">
        <v>261</v>
      </c>
      <c r="D128" s="177" t="s">
        <v>191</v>
      </c>
      <c r="E128" s="178" t="s">
        <v>205</v>
      </c>
      <c r="F128" s="179" t="s">
        <v>549</v>
      </c>
      <c r="G128" s="180" t="s">
        <v>209</v>
      </c>
      <c r="H128" s="181">
        <v>360</v>
      </c>
      <c r="I128" s="182"/>
      <c r="J128" s="182"/>
      <c r="K128" s="179" t="s">
        <v>17</v>
      </c>
      <c r="L128" s="183"/>
      <c r="M128" s="184" t="s">
        <v>17</v>
      </c>
      <c r="N128" s="185" t="s">
        <v>36</v>
      </c>
      <c r="O128" s="173">
        <v>0</v>
      </c>
      <c r="P128" s="173">
        <f t="shared" si="18"/>
        <v>0</v>
      </c>
      <c r="Q128" s="173">
        <v>0</v>
      </c>
      <c r="R128" s="173">
        <f t="shared" si="19"/>
        <v>0</v>
      </c>
      <c r="S128" s="173">
        <v>0</v>
      </c>
      <c r="T128" s="174">
        <f t="shared" si="20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75" t="s">
        <v>162</v>
      </c>
      <c r="AT128" s="175" t="s">
        <v>191</v>
      </c>
      <c r="AU128" s="175" t="s">
        <v>75</v>
      </c>
      <c r="AY128" s="14" t="s">
        <v>118</v>
      </c>
      <c r="BE128" s="176">
        <f t="shared" si="21"/>
        <v>0</v>
      </c>
      <c r="BF128" s="176">
        <f t="shared" si="22"/>
        <v>0</v>
      </c>
      <c r="BG128" s="176">
        <f t="shared" si="23"/>
        <v>0</v>
      </c>
      <c r="BH128" s="176">
        <f t="shared" si="24"/>
        <v>0</v>
      </c>
      <c r="BI128" s="176">
        <f t="shared" si="25"/>
        <v>0</v>
      </c>
      <c r="BJ128" s="14" t="s">
        <v>73</v>
      </c>
      <c r="BK128" s="176">
        <f t="shared" si="26"/>
        <v>0</v>
      </c>
      <c r="BL128" s="14" t="s">
        <v>126</v>
      </c>
      <c r="BM128" s="175" t="s">
        <v>550</v>
      </c>
    </row>
    <row r="129" spans="1:65" s="1" customFormat="1" ht="16.5" customHeight="1">
      <c r="A129" s="28"/>
      <c r="B129" s="29"/>
      <c r="C129" s="177" t="s">
        <v>266</v>
      </c>
      <c r="D129" s="177" t="s">
        <v>191</v>
      </c>
      <c r="E129" s="178" t="s">
        <v>257</v>
      </c>
      <c r="F129" s="179" t="s">
        <v>551</v>
      </c>
      <c r="G129" s="180" t="s">
        <v>552</v>
      </c>
      <c r="H129" s="181">
        <v>2</v>
      </c>
      <c r="I129" s="182"/>
      <c r="J129" s="182"/>
      <c r="K129" s="179" t="s">
        <v>17</v>
      </c>
      <c r="L129" s="183"/>
      <c r="M129" s="184" t="s">
        <v>17</v>
      </c>
      <c r="N129" s="185" t="s">
        <v>36</v>
      </c>
      <c r="O129" s="173">
        <v>0</v>
      </c>
      <c r="P129" s="173">
        <f t="shared" si="18"/>
        <v>0</v>
      </c>
      <c r="Q129" s="173">
        <v>0</v>
      </c>
      <c r="R129" s="173">
        <f t="shared" si="19"/>
        <v>0</v>
      </c>
      <c r="S129" s="173">
        <v>0</v>
      </c>
      <c r="T129" s="174">
        <f t="shared" si="20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75" t="s">
        <v>162</v>
      </c>
      <c r="AT129" s="175" t="s">
        <v>191</v>
      </c>
      <c r="AU129" s="175" t="s">
        <v>75</v>
      </c>
      <c r="AY129" s="14" t="s">
        <v>118</v>
      </c>
      <c r="BE129" s="176">
        <f t="shared" si="21"/>
        <v>0</v>
      </c>
      <c r="BF129" s="176">
        <f t="shared" si="22"/>
        <v>0</v>
      </c>
      <c r="BG129" s="176">
        <f t="shared" si="23"/>
        <v>0</v>
      </c>
      <c r="BH129" s="176">
        <f t="shared" si="24"/>
        <v>0</v>
      </c>
      <c r="BI129" s="176">
        <f t="shared" si="25"/>
        <v>0</v>
      </c>
      <c r="BJ129" s="14" t="s">
        <v>73</v>
      </c>
      <c r="BK129" s="176">
        <f t="shared" si="26"/>
        <v>0</v>
      </c>
      <c r="BL129" s="14" t="s">
        <v>126</v>
      </c>
      <c r="BM129" s="175" t="s">
        <v>553</v>
      </c>
    </row>
    <row r="130" spans="1:65" s="1" customFormat="1" ht="16.5" customHeight="1">
      <c r="A130" s="28"/>
      <c r="B130" s="29"/>
      <c r="C130" s="177" t="s">
        <v>270</v>
      </c>
      <c r="D130" s="177" t="s">
        <v>191</v>
      </c>
      <c r="E130" s="178" t="s">
        <v>261</v>
      </c>
      <c r="F130" s="179" t="s">
        <v>554</v>
      </c>
      <c r="G130" s="180" t="s">
        <v>552</v>
      </c>
      <c r="H130" s="181">
        <v>6</v>
      </c>
      <c r="I130" s="182"/>
      <c r="J130" s="182"/>
      <c r="K130" s="179" t="s">
        <v>17</v>
      </c>
      <c r="L130" s="183"/>
      <c r="M130" s="184" t="s">
        <v>17</v>
      </c>
      <c r="N130" s="185" t="s">
        <v>36</v>
      </c>
      <c r="O130" s="173">
        <v>0</v>
      </c>
      <c r="P130" s="173">
        <f t="shared" si="18"/>
        <v>0</v>
      </c>
      <c r="Q130" s="173">
        <v>0</v>
      </c>
      <c r="R130" s="173">
        <f t="shared" si="19"/>
        <v>0</v>
      </c>
      <c r="S130" s="173">
        <v>0</v>
      </c>
      <c r="T130" s="174">
        <f t="shared" si="20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75" t="s">
        <v>162</v>
      </c>
      <c r="AT130" s="175" t="s">
        <v>191</v>
      </c>
      <c r="AU130" s="175" t="s">
        <v>75</v>
      </c>
      <c r="AY130" s="14" t="s">
        <v>118</v>
      </c>
      <c r="BE130" s="176">
        <f t="shared" si="21"/>
        <v>0</v>
      </c>
      <c r="BF130" s="176">
        <f t="shared" si="22"/>
        <v>0</v>
      </c>
      <c r="BG130" s="176">
        <f t="shared" si="23"/>
        <v>0</v>
      </c>
      <c r="BH130" s="176">
        <f t="shared" si="24"/>
        <v>0</v>
      </c>
      <c r="BI130" s="176">
        <f t="shared" si="25"/>
        <v>0</v>
      </c>
      <c r="BJ130" s="14" t="s">
        <v>73</v>
      </c>
      <c r="BK130" s="176">
        <f t="shared" si="26"/>
        <v>0</v>
      </c>
      <c r="BL130" s="14" t="s">
        <v>126</v>
      </c>
      <c r="BM130" s="175" t="s">
        <v>555</v>
      </c>
    </row>
    <row r="131" spans="1:65" s="1" customFormat="1" ht="24">
      <c r="A131" s="28"/>
      <c r="B131" s="29"/>
      <c r="C131" s="165" t="s">
        <v>273</v>
      </c>
      <c r="D131" s="165" t="s">
        <v>121</v>
      </c>
      <c r="E131" s="166" t="s">
        <v>556</v>
      </c>
      <c r="F131" s="167" t="s">
        <v>557</v>
      </c>
      <c r="G131" s="168" t="s">
        <v>144</v>
      </c>
      <c r="H131" s="169">
        <v>247</v>
      </c>
      <c r="I131" s="170"/>
      <c r="J131" s="170"/>
      <c r="K131" s="167" t="s">
        <v>135</v>
      </c>
      <c r="L131" s="33"/>
      <c r="M131" s="171" t="s">
        <v>17</v>
      </c>
      <c r="N131" s="172" t="s">
        <v>36</v>
      </c>
      <c r="O131" s="173">
        <v>0.235</v>
      </c>
      <c r="P131" s="173">
        <f t="shared" si="18"/>
        <v>58.044999999999995</v>
      </c>
      <c r="Q131" s="173">
        <v>0</v>
      </c>
      <c r="R131" s="173">
        <f t="shared" si="19"/>
        <v>0</v>
      </c>
      <c r="S131" s="173">
        <v>0</v>
      </c>
      <c r="T131" s="174">
        <f t="shared" si="20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75" t="s">
        <v>126</v>
      </c>
      <c r="AT131" s="175" t="s">
        <v>121</v>
      </c>
      <c r="AU131" s="175" t="s">
        <v>75</v>
      </c>
      <c r="AY131" s="14" t="s">
        <v>118</v>
      </c>
      <c r="BE131" s="176">
        <f t="shared" si="21"/>
        <v>0</v>
      </c>
      <c r="BF131" s="176">
        <f t="shared" si="22"/>
        <v>0</v>
      </c>
      <c r="BG131" s="176">
        <f t="shared" si="23"/>
        <v>0</v>
      </c>
      <c r="BH131" s="176">
        <f t="shared" si="24"/>
        <v>0</v>
      </c>
      <c r="BI131" s="176">
        <f t="shared" si="25"/>
        <v>0</v>
      </c>
      <c r="BJ131" s="14" t="s">
        <v>73</v>
      </c>
      <c r="BK131" s="176">
        <f t="shared" si="26"/>
        <v>0</v>
      </c>
      <c r="BL131" s="14" t="s">
        <v>126</v>
      </c>
      <c r="BM131" s="175" t="s">
        <v>558</v>
      </c>
    </row>
    <row r="132" spans="1:65" s="1" customFormat="1" ht="16.5" customHeight="1">
      <c r="A132" s="28"/>
      <c r="B132" s="29"/>
      <c r="C132" s="177" t="s">
        <v>277</v>
      </c>
      <c r="D132" s="177" t="s">
        <v>191</v>
      </c>
      <c r="E132" s="178" t="s">
        <v>559</v>
      </c>
      <c r="F132" s="179" t="s">
        <v>560</v>
      </c>
      <c r="G132" s="180" t="s">
        <v>144</v>
      </c>
      <c r="H132" s="181">
        <v>247</v>
      </c>
      <c r="I132" s="182"/>
      <c r="J132" s="182"/>
      <c r="K132" s="179" t="s">
        <v>17</v>
      </c>
      <c r="L132" s="183"/>
      <c r="M132" s="184" t="s">
        <v>17</v>
      </c>
      <c r="N132" s="185" t="s">
        <v>36</v>
      </c>
      <c r="O132" s="173">
        <v>0</v>
      </c>
      <c r="P132" s="173">
        <f t="shared" si="18"/>
        <v>0</v>
      </c>
      <c r="Q132" s="173">
        <v>0.0021</v>
      </c>
      <c r="R132" s="173">
        <f t="shared" si="19"/>
        <v>0.5186999999999999</v>
      </c>
      <c r="S132" s="173">
        <v>0</v>
      </c>
      <c r="T132" s="174">
        <f t="shared" si="20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75" t="s">
        <v>162</v>
      </c>
      <c r="AT132" s="175" t="s">
        <v>191</v>
      </c>
      <c r="AU132" s="175" t="s">
        <v>75</v>
      </c>
      <c r="AY132" s="14" t="s">
        <v>118</v>
      </c>
      <c r="BE132" s="176">
        <f t="shared" si="21"/>
        <v>0</v>
      </c>
      <c r="BF132" s="176">
        <f t="shared" si="22"/>
        <v>0</v>
      </c>
      <c r="BG132" s="176">
        <f t="shared" si="23"/>
        <v>0</v>
      </c>
      <c r="BH132" s="176">
        <f t="shared" si="24"/>
        <v>0</v>
      </c>
      <c r="BI132" s="176">
        <f t="shared" si="25"/>
        <v>0</v>
      </c>
      <c r="BJ132" s="14" t="s">
        <v>73</v>
      </c>
      <c r="BK132" s="176">
        <f t="shared" si="26"/>
        <v>0</v>
      </c>
      <c r="BL132" s="14" t="s">
        <v>126</v>
      </c>
      <c r="BM132" s="175" t="s">
        <v>561</v>
      </c>
    </row>
    <row r="133" spans="1:65" s="1" customFormat="1" ht="16.5" customHeight="1">
      <c r="A133" s="28"/>
      <c r="B133" s="29"/>
      <c r="C133" s="165" t="s">
        <v>281</v>
      </c>
      <c r="D133" s="165" t="s">
        <v>121</v>
      </c>
      <c r="E133" s="166" t="s">
        <v>562</v>
      </c>
      <c r="F133" s="167" t="s">
        <v>563</v>
      </c>
      <c r="G133" s="168" t="s">
        <v>209</v>
      </c>
      <c r="H133" s="169">
        <v>4</v>
      </c>
      <c r="I133" s="170"/>
      <c r="J133" s="170"/>
      <c r="K133" s="167" t="s">
        <v>17</v>
      </c>
      <c r="L133" s="33"/>
      <c r="M133" s="171" t="s">
        <v>17</v>
      </c>
      <c r="N133" s="172" t="s">
        <v>36</v>
      </c>
      <c r="O133" s="173">
        <v>1.554</v>
      </c>
      <c r="P133" s="173">
        <f t="shared" si="18"/>
        <v>6.216</v>
      </c>
      <c r="Q133" s="173">
        <v>0.00079</v>
      </c>
      <c r="R133" s="173">
        <f t="shared" si="19"/>
        <v>0.00316</v>
      </c>
      <c r="S133" s="173">
        <v>0</v>
      </c>
      <c r="T133" s="174">
        <f t="shared" si="20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75" t="s">
        <v>126</v>
      </c>
      <c r="AT133" s="175" t="s">
        <v>121</v>
      </c>
      <c r="AU133" s="175" t="s">
        <v>75</v>
      </c>
      <c r="AY133" s="14" t="s">
        <v>118</v>
      </c>
      <c r="BE133" s="176">
        <f t="shared" si="21"/>
        <v>0</v>
      </c>
      <c r="BF133" s="176">
        <f t="shared" si="22"/>
        <v>0</v>
      </c>
      <c r="BG133" s="176">
        <f t="shared" si="23"/>
        <v>0</v>
      </c>
      <c r="BH133" s="176">
        <f t="shared" si="24"/>
        <v>0</v>
      </c>
      <c r="BI133" s="176">
        <f t="shared" si="25"/>
        <v>0</v>
      </c>
      <c r="BJ133" s="14" t="s">
        <v>73</v>
      </c>
      <c r="BK133" s="176">
        <f t="shared" si="26"/>
        <v>0</v>
      </c>
      <c r="BL133" s="14" t="s">
        <v>126</v>
      </c>
      <c r="BM133" s="175" t="s">
        <v>564</v>
      </c>
    </row>
    <row r="134" spans="1:65" s="1" customFormat="1" ht="16.5" customHeight="1">
      <c r="A134" s="28"/>
      <c r="B134" s="29"/>
      <c r="C134" s="177" t="s">
        <v>285</v>
      </c>
      <c r="D134" s="177" t="s">
        <v>191</v>
      </c>
      <c r="E134" s="178" t="s">
        <v>154</v>
      </c>
      <c r="F134" s="179" t="s">
        <v>565</v>
      </c>
      <c r="G134" s="180" t="s">
        <v>552</v>
      </c>
      <c r="H134" s="181">
        <v>4</v>
      </c>
      <c r="I134" s="182"/>
      <c r="J134" s="182"/>
      <c r="K134" s="179" t="s">
        <v>17</v>
      </c>
      <c r="L134" s="183"/>
      <c r="M134" s="184" t="s">
        <v>17</v>
      </c>
      <c r="N134" s="185" t="s">
        <v>36</v>
      </c>
      <c r="O134" s="173">
        <v>0</v>
      </c>
      <c r="P134" s="173">
        <f t="shared" si="18"/>
        <v>0</v>
      </c>
      <c r="Q134" s="173">
        <v>0</v>
      </c>
      <c r="R134" s="173">
        <f t="shared" si="19"/>
        <v>0</v>
      </c>
      <c r="S134" s="173">
        <v>0</v>
      </c>
      <c r="T134" s="174">
        <f t="shared" si="20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75" t="s">
        <v>162</v>
      </c>
      <c r="AT134" s="175" t="s">
        <v>191</v>
      </c>
      <c r="AU134" s="175" t="s">
        <v>75</v>
      </c>
      <c r="AY134" s="14" t="s">
        <v>118</v>
      </c>
      <c r="BE134" s="176">
        <f t="shared" si="21"/>
        <v>0</v>
      </c>
      <c r="BF134" s="176">
        <f t="shared" si="22"/>
        <v>0</v>
      </c>
      <c r="BG134" s="176">
        <f t="shared" si="23"/>
        <v>0</v>
      </c>
      <c r="BH134" s="176">
        <f t="shared" si="24"/>
        <v>0</v>
      </c>
      <c r="BI134" s="176">
        <f t="shared" si="25"/>
        <v>0</v>
      </c>
      <c r="BJ134" s="14" t="s">
        <v>73</v>
      </c>
      <c r="BK134" s="176">
        <f t="shared" si="26"/>
        <v>0</v>
      </c>
      <c r="BL134" s="14" t="s">
        <v>126</v>
      </c>
      <c r="BM134" s="175" t="s">
        <v>566</v>
      </c>
    </row>
    <row r="135" spans="1:65" s="1" customFormat="1" ht="16.5" customHeight="1">
      <c r="A135" s="28"/>
      <c r="B135" s="29"/>
      <c r="C135" s="177" t="s">
        <v>289</v>
      </c>
      <c r="D135" s="177" t="s">
        <v>191</v>
      </c>
      <c r="E135" s="178" t="s">
        <v>158</v>
      </c>
      <c r="F135" s="179" t="s">
        <v>567</v>
      </c>
      <c r="G135" s="180" t="s">
        <v>552</v>
      </c>
      <c r="H135" s="181">
        <v>4</v>
      </c>
      <c r="I135" s="182"/>
      <c r="J135" s="182"/>
      <c r="K135" s="179" t="s">
        <v>17</v>
      </c>
      <c r="L135" s="183"/>
      <c r="M135" s="184" t="s">
        <v>17</v>
      </c>
      <c r="N135" s="185" t="s">
        <v>36</v>
      </c>
      <c r="O135" s="173">
        <v>0</v>
      </c>
      <c r="P135" s="173">
        <f t="shared" si="18"/>
        <v>0</v>
      </c>
      <c r="Q135" s="173">
        <v>0</v>
      </c>
      <c r="R135" s="173">
        <f t="shared" si="19"/>
        <v>0</v>
      </c>
      <c r="S135" s="173">
        <v>0</v>
      </c>
      <c r="T135" s="174">
        <f t="shared" si="20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75" t="s">
        <v>162</v>
      </c>
      <c r="AT135" s="175" t="s">
        <v>191</v>
      </c>
      <c r="AU135" s="175" t="s">
        <v>75</v>
      </c>
      <c r="AY135" s="14" t="s">
        <v>118</v>
      </c>
      <c r="BE135" s="176">
        <f t="shared" si="21"/>
        <v>0</v>
      </c>
      <c r="BF135" s="176">
        <f t="shared" si="22"/>
        <v>0</v>
      </c>
      <c r="BG135" s="176">
        <f t="shared" si="23"/>
        <v>0</v>
      </c>
      <c r="BH135" s="176">
        <f t="shared" si="24"/>
        <v>0</v>
      </c>
      <c r="BI135" s="176">
        <f t="shared" si="25"/>
        <v>0</v>
      </c>
      <c r="BJ135" s="14" t="s">
        <v>73</v>
      </c>
      <c r="BK135" s="176">
        <f t="shared" si="26"/>
        <v>0</v>
      </c>
      <c r="BL135" s="14" t="s">
        <v>126</v>
      </c>
      <c r="BM135" s="175" t="s">
        <v>568</v>
      </c>
    </row>
    <row r="136" spans="1:65" s="1" customFormat="1" ht="16.5" customHeight="1">
      <c r="A136" s="28"/>
      <c r="B136" s="29"/>
      <c r="C136" s="177" t="s">
        <v>293</v>
      </c>
      <c r="D136" s="177" t="s">
        <v>191</v>
      </c>
      <c r="E136" s="178" t="s">
        <v>162</v>
      </c>
      <c r="F136" s="179" t="s">
        <v>569</v>
      </c>
      <c r="G136" s="180" t="s">
        <v>552</v>
      </c>
      <c r="H136" s="181">
        <v>4</v>
      </c>
      <c r="I136" s="182"/>
      <c r="J136" s="182"/>
      <c r="K136" s="179" t="s">
        <v>17</v>
      </c>
      <c r="L136" s="183"/>
      <c r="M136" s="184" t="s">
        <v>17</v>
      </c>
      <c r="N136" s="185" t="s">
        <v>36</v>
      </c>
      <c r="O136" s="173">
        <v>0</v>
      </c>
      <c r="P136" s="173">
        <f t="shared" si="18"/>
        <v>0</v>
      </c>
      <c r="Q136" s="173">
        <v>0</v>
      </c>
      <c r="R136" s="173">
        <f t="shared" si="19"/>
        <v>0</v>
      </c>
      <c r="S136" s="173">
        <v>0</v>
      </c>
      <c r="T136" s="174">
        <f t="shared" si="20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75" t="s">
        <v>162</v>
      </c>
      <c r="AT136" s="175" t="s">
        <v>191</v>
      </c>
      <c r="AU136" s="175" t="s">
        <v>75</v>
      </c>
      <c r="AY136" s="14" t="s">
        <v>118</v>
      </c>
      <c r="BE136" s="176">
        <f t="shared" si="21"/>
        <v>0</v>
      </c>
      <c r="BF136" s="176">
        <f t="shared" si="22"/>
        <v>0</v>
      </c>
      <c r="BG136" s="176">
        <f t="shared" si="23"/>
        <v>0</v>
      </c>
      <c r="BH136" s="176">
        <f t="shared" si="24"/>
        <v>0</v>
      </c>
      <c r="BI136" s="176">
        <f t="shared" si="25"/>
        <v>0</v>
      </c>
      <c r="BJ136" s="14" t="s">
        <v>73</v>
      </c>
      <c r="BK136" s="176">
        <f t="shared" si="26"/>
        <v>0</v>
      </c>
      <c r="BL136" s="14" t="s">
        <v>126</v>
      </c>
      <c r="BM136" s="175" t="s">
        <v>570</v>
      </c>
    </row>
    <row r="137" spans="1:65" s="1" customFormat="1" ht="16.5" customHeight="1">
      <c r="A137" s="28"/>
      <c r="B137" s="29"/>
      <c r="C137" s="165" t="s">
        <v>297</v>
      </c>
      <c r="D137" s="165" t="s">
        <v>121</v>
      </c>
      <c r="E137" s="166" t="s">
        <v>571</v>
      </c>
      <c r="F137" s="167" t="s">
        <v>572</v>
      </c>
      <c r="G137" s="168" t="s">
        <v>209</v>
      </c>
      <c r="H137" s="169">
        <v>3</v>
      </c>
      <c r="I137" s="170"/>
      <c r="J137" s="170"/>
      <c r="K137" s="167" t="s">
        <v>135</v>
      </c>
      <c r="L137" s="33"/>
      <c r="M137" s="171" t="s">
        <v>17</v>
      </c>
      <c r="N137" s="172" t="s">
        <v>36</v>
      </c>
      <c r="O137" s="173">
        <v>0.708</v>
      </c>
      <c r="P137" s="173">
        <f t="shared" si="18"/>
        <v>2.1239999999999997</v>
      </c>
      <c r="Q137" s="173">
        <v>0.00034</v>
      </c>
      <c r="R137" s="173">
        <f t="shared" si="19"/>
        <v>0.00102</v>
      </c>
      <c r="S137" s="173">
        <v>0</v>
      </c>
      <c r="T137" s="174">
        <f t="shared" si="20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75" t="s">
        <v>126</v>
      </c>
      <c r="AT137" s="175" t="s">
        <v>121</v>
      </c>
      <c r="AU137" s="175" t="s">
        <v>75</v>
      </c>
      <c r="AY137" s="14" t="s">
        <v>118</v>
      </c>
      <c r="BE137" s="176">
        <f t="shared" si="21"/>
        <v>0</v>
      </c>
      <c r="BF137" s="176">
        <f t="shared" si="22"/>
        <v>0</v>
      </c>
      <c r="BG137" s="176">
        <f t="shared" si="23"/>
        <v>0</v>
      </c>
      <c r="BH137" s="176">
        <f t="shared" si="24"/>
        <v>0</v>
      </c>
      <c r="BI137" s="176">
        <f t="shared" si="25"/>
        <v>0</v>
      </c>
      <c r="BJ137" s="14" t="s">
        <v>73</v>
      </c>
      <c r="BK137" s="176">
        <f t="shared" si="26"/>
        <v>0</v>
      </c>
      <c r="BL137" s="14" t="s">
        <v>126</v>
      </c>
      <c r="BM137" s="175" t="s">
        <v>573</v>
      </c>
    </row>
    <row r="138" spans="1:65" s="1" customFormat="1" ht="16.5" customHeight="1">
      <c r="A138" s="28"/>
      <c r="B138" s="29"/>
      <c r="C138" s="177" t="s">
        <v>301</v>
      </c>
      <c r="D138" s="177" t="s">
        <v>191</v>
      </c>
      <c r="E138" s="178" t="s">
        <v>174</v>
      </c>
      <c r="F138" s="179" t="s">
        <v>574</v>
      </c>
      <c r="G138" s="180" t="s">
        <v>552</v>
      </c>
      <c r="H138" s="181">
        <v>3</v>
      </c>
      <c r="I138" s="182"/>
      <c r="J138" s="182"/>
      <c r="K138" s="179" t="s">
        <v>17</v>
      </c>
      <c r="L138" s="183"/>
      <c r="M138" s="184" t="s">
        <v>17</v>
      </c>
      <c r="N138" s="185" t="s">
        <v>36</v>
      </c>
      <c r="O138" s="173">
        <v>0</v>
      </c>
      <c r="P138" s="173">
        <f t="shared" si="18"/>
        <v>0</v>
      </c>
      <c r="Q138" s="173">
        <v>0</v>
      </c>
      <c r="R138" s="173">
        <f t="shared" si="19"/>
        <v>0</v>
      </c>
      <c r="S138" s="173">
        <v>0</v>
      </c>
      <c r="T138" s="174">
        <f t="shared" si="20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75" t="s">
        <v>162</v>
      </c>
      <c r="AT138" s="175" t="s">
        <v>191</v>
      </c>
      <c r="AU138" s="175" t="s">
        <v>75</v>
      </c>
      <c r="AY138" s="14" t="s">
        <v>118</v>
      </c>
      <c r="BE138" s="176">
        <f t="shared" si="21"/>
        <v>0</v>
      </c>
      <c r="BF138" s="176">
        <f t="shared" si="22"/>
        <v>0</v>
      </c>
      <c r="BG138" s="176">
        <f t="shared" si="23"/>
        <v>0</v>
      </c>
      <c r="BH138" s="176">
        <f t="shared" si="24"/>
        <v>0</v>
      </c>
      <c r="BI138" s="176">
        <f t="shared" si="25"/>
        <v>0</v>
      </c>
      <c r="BJ138" s="14" t="s">
        <v>73</v>
      </c>
      <c r="BK138" s="176">
        <f t="shared" si="26"/>
        <v>0</v>
      </c>
      <c r="BL138" s="14" t="s">
        <v>126</v>
      </c>
      <c r="BM138" s="175" t="s">
        <v>575</v>
      </c>
    </row>
    <row r="139" spans="1:65" s="1" customFormat="1" ht="16.5" customHeight="1">
      <c r="A139" s="28"/>
      <c r="B139" s="29"/>
      <c r="C139" s="177" t="s">
        <v>305</v>
      </c>
      <c r="D139" s="177" t="s">
        <v>191</v>
      </c>
      <c r="E139" s="178" t="s">
        <v>178</v>
      </c>
      <c r="F139" s="179" t="s">
        <v>576</v>
      </c>
      <c r="G139" s="180" t="s">
        <v>552</v>
      </c>
      <c r="H139" s="181">
        <v>3</v>
      </c>
      <c r="I139" s="182"/>
      <c r="J139" s="182"/>
      <c r="K139" s="179" t="s">
        <v>17</v>
      </c>
      <c r="L139" s="183"/>
      <c r="M139" s="184" t="s">
        <v>17</v>
      </c>
      <c r="N139" s="185" t="s">
        <v>36</v>
      </c>
      <c r="O139" s="173">
        <v>0</v>
      </c>
      <c r="P139" s="173">
        <f t="shared" si="18"/>
        <v>0</v>
      </c>
      <c r="Q139" s="173">
        <v>0</v>
      </c>
      <c r="R139" s="173">
        <f t="shared" si="19"/>
        <v>0</v>
      </c>
      <c r="S139" s="173">
        <v>0</v>
      </c>
      <c r="T139" s="174">
        <f t="shared" si="20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75" t="s">
        <v>162</v>
      </c>
      <c r="AT139" s="175" t="s">
        <v>191</v>
      </c>
      <c r="AU139" s="175" t="s">
        <v>75</v>
      </c>
      <c r="AY139" s="14" t="s">
        <v>118</v>
      </c>
      <c r="BE139" s="176">
        <f t="shared" si="21"/>
        <v>0</v>
      </c>
      <c r="BF139" s="176">
        <f t="shared" si="22"/>
        <v>0</v>
      </c>
      <c r="BG139" s="176">
        <f t="shared" si="23"/>
        <v>0</v>
      </c>
      <c r="BH139" s="176">
        <f t="shared" si="24"/>
        <v>0</v>
      </c>
      <c r="BI139" s="176">
        <f t="shared" si="25"/>
        <v>0</v>
      </c>
      <c r="BJ139" s="14" t="s">
        <v>73</v>
      </c>
      <c r="BK139" s="176">
        <f t="shared" si="26"/>
        <v>0</v>
      </c>
      <c r="BL139" s="14" t="s">
        <v>126</v>
      </c>
      <c r="BM139" s="175" t="s">
        <v>577</v>
      </c>
    </row>
    <row r="140" spans="1:65" s="1" customFormat="1" ht="16.5" customHeight="1">
      <c r="A140" s="28"/>
      <c r="B140" s="29"/>
      <c r="C140" s="165" t="s">
        <v>311</v>
      </c>
      <c r="D140" s="165" t="s">
        <v>121</v>
      </c>
      <c r="E140" s="166" t="s">
        <v>578</v>
      </c>
      <c r="F140" s="167" t="s">
        <v>579</v>
      </c>
      <c r="G140" s="168" t="s">
        <v>144</v>
      </c>
      <c r="H140" s="169">
        <v>247</v>
      </c>
      <c r="I140" s="170"/>
      <c r="J140" s="170"/>
      <c r="K140" s="167" t="s">
        <v>135</v>
      </c>
      <c r="L140" s="33"/>
      <c r="M140" s="171" t="s">
        <v>17</v>
      </c>
      <c r="N140" s="172" t="s">
        <v>36</v>
      </c>
      <c r="O140" s="173">
        <v>0.044</v>
      </c>
      <c r="P140" s="173">
        <f t="shared" si="18"/>
        <v>10.867999999999999</v>
      </c>
      <c r="Q140" s="173">
        <v>0</v>
      </c>
      <c r="R140" s="173">
        <f t="shared" si="19"/>
        <v>0</v>
      </c>
      <c r="S140" s="173">
        <v>0</v>
      </c>
      <c r="T140" s="174">
        <f t="shared" si="20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75" t="s">
        <v>126</v>
      </c>
      <c r="AT140" s="175" t="s">
        <v>121</v>
      </c>
      <c r="AU140" s="175" t="s">
        <v>75</v>
      </c>
      <c r="AY140" s="14" t="s">
        <v>118</v>
      </c>
      <c r="BE140" s="176">
        <f t="shared" si="21"/>
        <v>0</v>
      </c>
      <c r="BF140" s="176">
        <f t="shared" si="22"/>
        <v>0</v>
      </c>
      <c r="BG140" s="176">
        <f t="shared" si="23"/>
        <v>0</v>
      </c>
      <c r="BH140" s="176">
        <f t="shared" si="24"/>
        <v>0</v>
      </c>
      <c r="BI140" s="176">
        <f t="shared" si="25"/>
        <v>0</v>
      </c>
      <c r="BJ140" s="14" t="s">
        <v>73</v>
      </c>
      <c r="BK140" s="176">
        <f t="shared" si="26"/>
        <v>0</v>
      </c>
      <c r="BL140" s="14" t="s">
        <v>126</v>
      </c>
      <c r="BM140" s="175" t="s">
        <v>580</v>
      </c>
    </row>
    <row r="141" spans="1:65" s="1" customFormat="1" ht="16.5" customHeight="1">
      <c r="A141" s="28"/>
      <c r="B141" s="29"/>
      <c r="C141" s="165" t="s">
        <v>315</v>
      </c>
      <c r="D141" s="165" t="s">
        <v>121</v>
      </c>
      <c r="E141" s="166" t="s">
        <v>581</v>
      </c>
      <c r="F141" s="167" t="s">
        <v>582</v>
      </c>
      <c r="G141" s="168" t="s">
        <v>144</v>
      </c>
      <c r="H141" s="169">
        <v>247</v>
      </c>
      <c r="I141" s="170"/>
      <c r="J141" s="170"/>
      <c r="K141" s="167" t="s">
        <v>135</v>
      </c>
      <c r="L141" s="33"/>
      <c r="M141" s="171" t="s">
        <v>17</v>
      </c>
      <c r="N141" s="172" t="s">
        <v>36</v>
      </c>
      <c r="O141" s="173">
        <v>0.079</v>
      </c>
      <c r="P141" s="173">
        <f t="shared" si="18"/>
        <v>19.513</v>
      </c>
      <c r="Q141" s="173">
        <v>0</v>
      </c>
      <c r="R141" s="173">
        <f t="shared" si="19"/>
        <v>0</v>
      </c>
      <c r="S141" s="173">
        <v>0</v>
      </c>
      <c r="T141" s="174">
        <f t="shared" si="20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75" t="s">
        <v>126</v>
      </c>
      <c r="AT141" s="175" t="s">
        <v>121</v>
      </c>
      <c r="AU141" s="175" t="s">
        <v>75</v>
      </c>
      <c r="AY141" s="14" t="s">
        <v>118</v>
      </c>
      <c r="BE141" s="176">
        <f t="shared" si="21"/>
        <v>0</v>
      </c>
      <c r="BF141" s="176">
        <f t="shared" si="22"/>
        <v>0</v>
      </c>
      <c r="BG141" s="176">
        <f t="shared" si="23"/>
        <v>0</v>
      </c>
      <c r="BH141" s="176">
        <f t="shared" si="24"/>
        <v>0</v>
      </c>
      <c r="BI141" s="176">
        <f t="shared" si="25"/>
        <v>0</v>
      </c>
      <c r="BJ141" s="14" t="s">
        <v>73</v>
      </c>
      <c r="BK141" s="176">
        <f t="shared" si="26"/>
        <v>0</v>
      </c>
      <c r="BL141" s="14" t="s">
        <v>126</v>
      </c>
      <c r="BM141" s="175" t="s">
        <v>583</v>
      </c>
    </row>
    <row r="142" spans="1:65" s="1" customFormat="1" ht="16.5" customHeight="1">
      <c r="A142" s="28"/>
      <c r="B142" s="29"/>
      <c r="C142" s="165" t="s">
        <v>319</v>
      </c>
      <c r="D142" s="165" t="s">
        <v>121</v>
      </c>
      <c r="E142" s="166" t="s">
        <v>584</v>
      </c>
      <c r="F142" s="167" t="s">
        <v>585</v>
      </c>
      <c r="G142" s="168" t="s">
        <v>209</v>
      </c>
      <c r="H142" s="169">
        <v>2</v>
      </c>
      <c r="I142" s="170"/>
      <c r="J142" s="170"/>
      <c r="K142" s="167" t="s">
        <v>135</v>
      </c>
      <c r="L142" s="33"/>
      <c r="M142" s="171" t="s">
        <v>17</v>
      </c>
      <c r="N142" s="172" t="s">
        <v>36</v>
      </c>
      <c r="O142" s="173">
        <v>10.3</v>
      </c>
      <c r="P142" s="173">
        <f t="shared" si="18"/>
        <v>20.6</v>
      </c>
      <c r="Q142" s="173">
        <v>0.45937</v>
      </c>
      <c r="R142" s="173">
        <f t="shared" si="19"/>
        <v>0.91874</v>
      </c>
      <c r="S142" s="173">
        <v>0</v>
      </c>
      <c r="T142" s="174">
        <f t="shared" si="20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75" t="s">
        <v>126</v>
      </c>
      <c r="AT142" s="175" t="s">
        <v>121</v>
      </c>
      <c r="AU142" s="175" t="s">
        <v>75</v>
      </c>
      <c r="AY142" s="14" t="s">
        <v>118</v>
      </c>
      <c r="BE142" s="176">
        <f t="shared" si="21"/>
        <v>0</v>
      </c>
      <c r="BF142" s="176">
        <f t="shared" si="22"/>
        <v>0</v>
      </c>
      <c r="BG142" s="176">
        <f t="shared" si="23"/>
        <v>0</v>
      </c>
      <c r="BH142" s="176">
        <f t="shared" si="24"/>
        <v>0</v>
      </c>
      <c r="BI142" s="176">
        <f t="shared" si="25"/>
        <v>0</v>
      </c>
      <c r="BJ142" s="14" t="s">
        <v>73</v>
      </c>
      <c r="BK142" s="176">
        <f t="shared" si="26"/>
        <v>0</v>
      </c>
      <c r="BL142" s="14" t="s">
        <v>126</v>
      </c>
      <c r="BM142" s="175" t="s">
        <v>586</v>
      </c>
    </row>
    <row r="143" spans="1:65" s="1" customFormat="1" ht="16.5" customHeight="1">
      <c r="A143" s="28"/>
      <c r="B143" s="29"/>
      <c r="C143" s="165" t="s">
        <v>499</v>
      </c>
      <c r="D143" s="165" t="s">
        <v>121</v>
      </c>
      <c r="E143" s="166" t="s">
        <v>587</v>
      </c>
      <c r="F143" s="167" t="s">
        <v>588</v>
      </c>
      <c r="G143" s="168" t="s">
        <v>209</v>
      </c>
      <c r="H143" s="169">
        <v>4</v>
      </c>
      <c r="I143" s="170"/>
      <c r="J143" s="170"/>
      <c r="K143" s="167" t="s">
        <v>135</v>
      </c>
      <c r="L143" s="33"/>
      <c r="M143" s="171" t="s">
        <v>17</v>
      </c>
      <c r="N143" s="172" t="s">
        <v>36</v>
      </c>
      <c r="O143" s="173">
        <v>0.863</v>
      </c>
      <c r="P143" s="173">
        <f t="shared" si="18"/>
        <v>3.452</v>
      </c>
      <c r="Q143" s="173">
        <v>0.12303</v>
      </c>
      <c r="R143" s="173">
        <f t="shared" si="19"/>
        <v>0.49212</v>
      </c>
      <c r="S143" s="173">
        <v>0</v>
      </c>
      <c r="T143" s="174">
        <f t="shared" si="20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75" t="s">
        <v>126</v>
      </c>
      <c r="AT143" s="175" t="s">
        <v>121</v>
      </c>
      <c r="AU143" s="175" t="s">
        <v>75</v>
      </c>
      <c r="AY143" s="14" t="s">
        <v>118</v>
      </c>
      <c r="BE143" s="176">
        <f t="shared" si="21"/>
        <v>0</v>
      </c>
      <c r="BF143" s="176">
        <f t="shared" si="22"/>
        <v>0</v>
      </c>
      <c r="BG143" s="176">
        <f t="shared" si="23"/>
        <v>0</v>
      </c>
      <c r="BH143" s="176">
        <f t="shared" si="24"/>
        <v>0</v>
      </c>
      <c r="BI143" s="176">
        <f t="shared" si="25"/>
        <v>0</v>
      </c>
      <c r="BJ143" s="14" t="s">
        <v>73</v>
      </c>
      <c r="BK143" s="176">
        <f t="shared" si="26"/>
        <v>0</v>
      </c>
      <c r="BL143" s="14" t="s">
        <v>126</v>
      </c>
      <c r="BM143" s="175" t="s">
        <v>589</v>
      </c>
    </row>
    <row r="144" spans="1:65" s="1" customFormat="1" ht="16.5" customHeight="1">
      <c r="A144" s="28"/>
      <c r="B144" s="29"/>
      <c r="C144" s="177" t="s">
        <v>335</v>
      </c>
      <c r="D144" s="177" t="s">
        <v>191</v>
      </c>
      <c r="E144" s="178" t="s">
        <v>590</v>
      </c>
      <c r="F144" s="179" t="s">
        <v>591</v>
      </c>
      <c r="G144" s="180" t="s">
        <v>209</v>
      </c>
      <c r="H144" s="181">
        <v>4</v>
      </c>
      <c r="I144" s="182"/>
      <c r="J144" s="182"/>
      <c r="K144" s="179" t="s">
        <v>135</v>
      </c>
      <c r="L144" s="183"/>
      <c r="M144" s="184" t="s">
        <v>17</v>
      </c>
      <c r="N144" s="185" t="s">
        <v>36</v>
      </c>
      <c r="O144" s="173">
        <v>0</v>
      </c>
      <c r="P144" s="173">
        <f t="shared" si="18"/>
        <v>0</v>
      </c>
      <c r="Q144" s="173">
        <v>0.0133</v>
      </c>
      <c r="R144" s="173">
        <f t="shared" si="19"/>
        <v>0.0532</v>
      </c>
      <c r="S144" s="173">
        <v>0</v>
      </c>
      <c r="T144" s="174">
        <f t="shared" si="20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75" t="s">
        <v>162</v>
      </c>
      <c r="AT144" s="175" t="s">
        <v>191</v>
      </c>
      <c r="AU144" s="175" t="s">
        <v>75</v>
      </c>
      <c r="AY144" s="14" t="s">
        <v>118</v>
      </c>
      <c r="BE144" s="176">
        <f t="shared" si="21"/>
        <v>0</v>
      </c>
      <c r="BF144" s="176">
        <f t="shared" si="22"/>
        <v>0</v>
      </c>
      <c r="BG144" s="176">
        <f t="shared" si="23"/>
        <v>0</v>
      </c>
      <c r="BH144" s="176">
        <f t="shared" si="24"/>
        <v>0</v>
      </c>
      <c r="BI144" s="176">
        <f t="shared" si="25"/>
        <v>0</v>
      </c>
      <c r="BJ144" s="14" t="s">
        <v>73</v>
      </c>
      <c r="BK144" s="176">
        <f t="shared" si="26"/>
        <v>0</v>
      </c>
      <c r="BL144" s="14" t="s">
        <v>126</v>
      </c>
      <c r="BM144" s="175" t="s">
        <v>592</v>
      </c>
    </row>
    <row r="145" spans="1:65" s="1" customFormat="1" ht="16.5" customHeight="1">
      <c r="A145" s="28"/>
      <c r="B145" s="29"/>
      <c r="C145" s="165" t="s">
        <v>340</v>
      </c>
      <c r="D145" s="165" t="s">
        <v>121</v>
      </c>
      <c r="E145" s="166" t="s">
        <v>593</v>
      </c>
      <c r="F145" s="167" t="s">
        <v>594</v>
      </c>
      <c r="G145" s="168" t="s">
        <v>209</v>
      </c>
      <c r="H145" s="169">
        <v>3</v>
      </c>
      <c r="I145" s="170"/>
      <c r="J145" s="170"/>
      <c r="K145" s="167" t="s">
        <v>135</v>
      </c>
      <c r="L145" s="33"/>
      <c r="M145" s="171" t="s">
        <v>17</v>
      </c>
      <c r="N145" s="172" t="s">
        <v>36</v>
      </c>
      <c r="O145" s="173">
        <v>1.182</v>
      </c>
      <c r="P145" s="173">
        <f t="shared" si="18"/>
        <v>3.546</v>
      </c>
      <c r="Q145" s="173">
        <v>0.32906</v>
      </c>
      <c r="R145" s="173">
        <f t="shared" si="19"/>
        <v>0.9871800000000001</v>
      </c>
      <c r="S145" s="173">
        <v>0</v>
      </c>
      <c r="T145" s="174">
        <f t="shared" si="20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75" t="s">
        <v>126</v>
      </c>
      <c r="AT145" s="175" t="s">
        <v>121</v>
      </c>
      <c r="AU145" s="175" t="s">
        <v>75</v>
      </c>
      <c r="AY145" s="14" t="s">
        <v>118</v>
      </c>
      <c r="BE145" s="176">
        <f t="shared" si="21"/>
        <v>0</v>
      </c>
      <c r="BF145" s="176">
        <f t="shared" si="22"/>
        <v>0</v>
      </c>
      <c r="BG145" s="176">
        <f t="shared" si="23"/>
        <v>0</v>
      </c>
      <c r="BH145" s="176">
        <f t="shared" si="24"/>
        <v>0</v>
      </c>
      <c r="BI145" s="176">
        <f t="shared" si="25"/>
        <v>0</v>
      </c>
      <c r="BJ145" s="14" t="s">
        <v>73</v>
      </c>
      <c r="BK145" s="176">
        <f t="shared" si="26"/>
        <v>0</v>
      </c>
      <c r="BL145" s="14" t="s">
        <v>126</v>
      </c>
      <c r="BM145" s="175" t="s">
        <v>595</v>
      </c>
    </row>
    <row r="146" spans="1:65" s="1" customFormat="1" ht="16.5" customHeight="1">
      <c r="A146" s="28"/>
      <c r="B146" s="29"/>
      <c r="C146" s="177" t="s">
        <v>323</v>
      </c>
      <c r="D146" s="177" t="s">
        <v>191</v>
      </c>
      <c r="E146" s="178" t="s">
        <v>182</v>
      </c>
      <c r="F146" s="179" t="s">
        <v>596</v>
      </c>
      <c r="G146" s="180" t="s">
        <v>552</v>
      </c>
      <c r="H146" s="181">
        <v>3</v>
      </c>
      <c r="I146" s="182"/>
      <c r="J146" s="182"/>
      <c r="K146" s="179" t="s">
        <v>17</v>
      </c>
      <c r="L146" s="183"/>
      <c r="M146" s="184" t="s">
        <v>17</v>
      </c>
      <c r="N146" s="185" t="s">
        <v>36</v>
      </c>
      <c r="O146" s="173">
        <v>0</v>
      </c>
      <c r="P146" s="173">
        <f t="shared" si="18"/>
        <v>0</v>
      </c>
      <c r="Q146" s="173">
        <v>0</v>
      </c>
      <c r="R146" s="173">
        <f t="shared" si="19"/>
        <v>0</v>
      </c>
      <c r="S146" s="173">
        <v>0</v>
      </c>
      <c r="T146" s="174">
        <f t="shared" si="20"/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75" t="s">
        <v>162</v>
      </c>
      <c r="AT146" s="175" t="s">
        <v>191</v>
      </c>
      <c r="AU146" s="175" t="s">
        <v>75</v>
      </c>
      <c r="AY146" s="14" t="s">
        <v>118</v>
      </c>
      <c r="BE146" s="176">
        <f t="shared" si="21"/>
        <v>0</v>
      </c>
      <c r="BF146" s="176">
        <f t="shared" si="22"/>
        <v>0</v>
      </c>
      <c r="BG146" s="176">
        <f t="shared" si="23"/>
        <v>0</v>
      </c>
      <c r="BH146" s="176">
        <f t="shared" si="24"/>
        <v>0</v>
      </c>
      <c r="BI146" s="176">
        <f t="shared" si="25"/>
        <v>0</v>
      </c>
      <c r="BJ146" s="14" t="s">
        <v>73</v>
      </c>
      <c r="BK146" s="176">
        <f t="shared" si="26"/>
        <v>0</v>
      </c>
      <c r="BL146" s="14" t="s">
        <v>126</v>
      </c>
      <c r="BM146" s="175" t="s">
        <v>597</v>
      </c>
    </row>
    <row r="147" spans="1:65" s="1" customFormat="1" ht="16.5" customHeight="1">
      <c r="A147" s="28"/>
      <c r="B147" s="29"/>
      <c r="C147" s="177" t="s">
        <v>327</v>
      </c>
      <c r="D147" s="177" t="s">
        <v>191</v>
      </c>
      <c r="E147" s="178" t="s">
        <v>187</v>
      </c>
      <c r="F147" s="179" t="s">
        <v>598</v>
      </c>
      <c r="G147" s="180" t="s">
        <v>552</v>
      </c>
      <c r="H147" s="181">
        <v>3</v>
      </c>
      <c r="I147" s="182"/>
      <c r="J147" s="182"/>
      <c r="K147" s="179" t="s">
        <v>17</v>
      </c>
      <c r="L147" s="183"/>
      <c r="M147" s="184" t="s">
        <v>17</v>
      </c>
      <c r="N147" s="185" t="s">
        <v>36</v>
      </c>
      <c r="O147" s="173">
        <v>0</v>
      </c>
      <c r="P147" s="173">
        <f t="shared" si="18"/>
        <v>0</v>
      </c>
      <c r="Q147" s="173">
        <v>0</v>
      </c>
      <c r="R147" s="173">
        <f t="shared" si="19"/>
        <v>0</v>
      </c>
      <c r="S147" s="173">
        <v>0</v>
      </c>
      <c r="T147" s="174">
        <f t="shared" si="20"/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75" t="s">
        <v>162</v>
      </c>
      <c r="AT147" s="175" t="s">
        <v>191</v>
      </c>
      <c r="AU147" s="175" t="s">
        <v>75</v>
      </c>
      <c r="AY147" s="14" t="s">
        <v>118</v>
      </c>
      <c r="BE147" s="176">
        <f t="shared" si="21"/>
        <v>0</v>
      </c>
      <c r="BF147" s="176">
        <f t="shared" si="22"/>
        <v>0</v>
      </c>
      <c r="BG147" s="176">
        <f t="shared" si="23"/>
        <v>0</v>
      </c>
      <c r="BH147" s="176">
        <f t="shared" si="24"/>
        <v>0</v>
      </c>
      <c r="BI147" s="176">
        <f t="shared" si="25"/>
        <v>0</v>
      </c>
      <c r="BJ147" s="14" t="s">
        <v>73</v>
      </c>
      <c r="BK147" s="176">
        <f t="shared" si="26"/>
        <v>0</v>
      </c>
      <c r="BL147" s="14" t="s">
        <v>126</v>
      </c>
      <c r="BM147" s="175" t="s">
        <v>599</v>
      </c>
    </row>
    <row r="148" spans="2:63" s="11" customFormat="1" ht="22.5" customHeight="1">
      <c r="B148" s="150"/>
      <c r="C148" s="151"/>
      <c r="D148" s="152" t="s">
        <v>64</v>
      </c>
      <c r="E148" s="163" t="s">
        <v>333</v>
      </c>
      <c r="F148" s="163" t="s">
        <v>334</v>
      </c>
      <c r="G148" s="151"/>
      <c r="H148" s="151"/>
      <c r="I148" s="151"/>
      <c r="J148" s="164"/>
      <c r="K148" s="151"/>
      <c r="L148" s="155"/>
      <c r="M148" s="156"/>
      <c r="N148" s="157"/>
      <c r="O148" s="157"/>
      <c r="P148" s="158">
        <f>P149</f>
        <v>33.4332</v>
      </c>
      <c r="Q148" s="157"/>
      <c r="R148" s="158">
        <f>R149</f>
        <v>0</v>
      </c>
      <c r="S148" s="157"/>
      <c r="T148" s="159">
        <f>T149</f>
        <v>0</v>
      </c>
      <c r="AR148" s="160" t="s">
        <v>73</v>
      </c>
      <c r="AT148" s="161" t="s">
        <v>64</v>
      </c>
      <c r="AU148" s="161" t="s">
        <v>73</v>
      </c>
      <c r="AY148" s="160" t="s">
        <v>118</v>
      </c>
      <c r="BK148" s="162">
        <f>BK149</f>
        <v>0</v>
      </c>
    </row>
    <row r="149" spans="1:65" s="1" customFormat="1" ht="24">
      <c r="A149" s="28"/>
      <c r="B149" s="29"/>
      <c r="C149" s="165" t="s">
        <v>330</v>
      </c>
      <c r="D149" s="165" t="s">
        <v>121</v>
      </c>
      <c r="E149" s="166" t="s">
        <v>336</v>
      </c>
      <c r="F149" s="167" t="s">
        <v>337</v>
      </c>
      <c r="G149" s="168" t="s">
        <v>185</v>
      </c>
      <c r="H149" s="169">
        <v>22.59</v>
      </c>
      <c r="I149" s="170"/>
      <c r="J149" s="170"/>
      <c r="K149" s="167" t="s">
        <v>135</v>
      </c>
      <c r="L149" s="33"/>
      <c r="M149" s="190" t="s">
        <v>17</v>
      </c>
      <c r="N149" s="191" t="s">
        <v>36</v>
      </c>
      <c r="O149" s="192">
        <v>1.48</v>
      </c>
      <c r="P149" s="192">
        <f>O149*H149</f>
        <v>33.4332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75" t="s">
        <v>126</v>
      </c>
      <c r="AT149" s="175" t="s">
        <v>121</v>
      </c>
      <c r="AU149" s="175" t="s">
        <v>75</v>
      </c>
      <c r="AY149" s="14" t="s">
        <v>118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4" t="s">
        <v>73</v>
      </c>
      <c r="BK149" s="176">
        <f>ROUND(I149*H149,2)</f>
        <v>0</v>
      </c>
      <c r="BL149" s="14" t="s">
        <v>126</v>
      </c>
      <c r="BM149" s="175" t="s">
        <v>600</v>
      </c>
    </row>
    <row r="150" spans="1:31" s="1" customFormat="1" ht="6.75" customHeight="1">
      <c r="A150" s="28"/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33"/>
      <c r="M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</sheetData>
  <sheetProtection formatColumns="0" formatRows="0" autoFilter="0"/>
  <autoFilter ref="C85:K149"/>
  <mergeCells count="8">
    <mergeCell ref="E76:H76"/>
    <mergeCell ref="E78:H78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194" customWidth="1"/>
    <col min="2" max="2" width="1.7109375" style="194" customWidth="1"/>
    <col min="3" max="4" width="5.00390625" style="194" customWidth="1"/>
    <col min="5" max="5" width="11.7109375" style="194" customWidth="1"/>
    <col min="6" max="6" width="9.140625" style="194" customWidth="1"/>
    <col min="7" max="7" width="5.00390625" style="194" customWidth="1"/>
    <col min="8" max="8" width="77.8515625" style="194" customWidth="1"/>
    <col min="9" max="10" width="20.00390625" style="194" customWidth="1"/>
    <col min="11" max="11" width="1.7109375" style="194" customWidth="1"/>
  </cols>
  <sheetData>
    <row r="1" ht="37.5" customHeight="1"/>
    <row r="2" spans="2:11" ht="7.5" customHeight="1">
      <c r="B2" s="195"/>
      <c r="C2" s="196"/>
      <c r="D2" s="196"/>
      <c r="E2" s="196"/>
      <c r="F2" s="196"/>
      <c r="G2" s="196"/>
      <c r="H2" s="196"/>
      <c r="I2" s="196"/>
      <c r="J2" s="196"/>
      <c r="K2" s="197"/>
    </row>
    <row r="3" spans="2:11" s="12" customFormat="1" ht="45" customHeight="1">
      <c r="B3" s="198"/>
      <c r="C3" s="317" t="s">
        <v>601</v>
      </c>
      <c r="D3" s="317"/>
      <c r="E3" s="317"/>
      <c r="F3" s="317"/>
      <c r="G3" s="317"/>
      <c r="H3" s="317"/>
      <c r="I3" s="317"/>
      <c r="J3" s="317"/>
      <c r="K3" s="199"/>
    </row>
    <row r="4" spans="2:11" ht="25.5" customHeight="1">
      <c r="B4" s="200"/>
      <c r="C4" s="324" t="s">
        <v>602</v>
      </c>
      <c r="D4" s="324"/>
      <c r="E4" s="324"/>
      <c r="F4" s="324"/>
      <c r="G4" s="324"/>
      <c r="H4" s="324"/>
      <c r="I4" s="324"/>
      <c r="J4" s="324"/>
      <c r="K4" s="201"/>
    </row>
    <row r="5" spans="2:11" ht="5.25" customHeight="1">
      <c r="B5" s="200"/>
      <c r="C5" s="202"/>
      <c r="D5" s="202"/>
      <c r="E5" s="202"/>
      <c r="F5" s="202"/>
      <c r="G5" s="202"/>
      <c r="H5" s="202"/>
      <c r="I5" s="202"/>
      <c r="J5" s="202"/>
      <c r="K5" s="201"/>
    </row>
    <row r="6" spans="2:11" ht="15" customHeight="1">
      <c r="B6" s="200"/>
      <c r="C6" s="321" t="s">
        <v>603</v>
      </c>
      <c r="D6" s="321"/>
      <c r="E6" s="321"/>
      <c r="F6" s="321"/>
      <c r="G6" s="321"/>
      <c r="H6" s="321"/>
      <c r="I6" s="321"/>
      <c r="J6" s="321"/>
      <c r="K6" s="201"/>
    </row>
    <row r="7" spans="2:11" ht="15" customHeight="1">
      <c r="B7" s="204"/>
      <c r="C7" s="321" t="s">
        <v>604</v>
      </c>
      <c r="D7" s="321"/>
      <c r="E7" s="321"/>
      <c r="F7" s="321"/>
      <c r="G7" s="321"/>
      <c r="H7" s="321"/>
      <c r="I7" s="321"/>
      <c r="J7" s="321"/>
      <c r="K7" s="201"/>
    </row>
    <row r="8" spans="2:11" ht="12.75" customHeight="1">
      <c r="B8" s="204"/>
      <c r="C8" s="203"/>
      <c r="D8" s="203"/>
      <c r="E8" s="203"/>
      <c r="F8" s="203"/>
      <c r="G8" s="203"/>
      <c r="H8" s="203"/>
      <c r="I8" s="203"/>
      <c r="J8" s="203"/>
      <c r="K8" s="201"/>
    </row>
    <row r="9" spans="2:11" ht="15" customHeight="1">
      <c r="B9" s="204"/>
      <c r="C9" s="321" t="s">
        <v>605</v>
      </c>
      <c r="D9" s="321"/>
      <c r="E9" s="321"/>
      <c r="F9" s="321"/>
      <c r="G9" s="321"/>
      <c r="H9" s="321"/>
      <c r="I9" s="321"/>
      <c r="J9" s="321"/>
      <c r="K9" s="201"/>
    </row>
    <row r="10" spans="2:11" ht="15" customHeight="1">
      <c r="B10" s="204"/>
      <c r="C10" s="203"/>
      <c r="D10" s="321" t="s">
        <v>606</v>
      </c>
      <c r="E10" s="321"/>
      <c r="F10" s="321"/>
      <c r="G10" s="321"/>
      <c r="H10" s="321"/>
      <c r="I10" s="321"/>
      <c r="J10" s="321"/>
      <c r="K10" s="201"/>
    </row>
    <row r="11" spans="2:11" ht="15" customHeight="1">
      <c r="B11" s="204"/>
      <c r="C11" s="205"/>
      <c r="D11" s="321" t="s">
        <v>607</v>
      </c>
      <c r="E11" s="321"/>
      <c r="F11" s="321"/>
      <c r="G11" s="321"/>
      <c r="H11" s="321"/>
      <c r="I11" s="321"/>
      <c r="J11" s="321"/>
      <c r="K11" s="201"/>
    </row>
    <row r="12" spans="2:11" ht="15" customHeight="1">
      <c r="B12" s="204"/>
      <c r="C12" s="205"/>
      <c r="D12" s="203"/>
      <c r="E12" s="203"/>
      <c r="F12" s="203"/>
      <c r="G12" s="203"/>
      <c r="H12" s="203"/>
      <c r="I12" s="203"/>
      <c r="J12" s="203"/>
      <c r="K12" s="201"/>
    </row>
    <row r="13" spans="2:11" ht="15" customHeight="1">
      <c r="B13" s="204"/>
      <c r="C13" s="205"/>
      <c r="D13" s="206" t="s">
        <v>608</v>
      </c>
      <c r="E13" s="203"/>
      <c r="F13" s="203"/>
      <c r="G13" s="203"/>
      <c r="H13" s="203"/>
      <c r="I13" s="203"/>
      <c r="J13" s="203"/>
      <c r="K13" s="201"/>
    </row>
    <row r="14" spans="2:1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1"/>
    </row>
    <row r="15" spans="2:11" ht="15" customHeight="1">
      <c r="B15" s="204"/>
      <c r="C15" s="205"/>
      <c r="D15" s="321" t="s">
        <v>609</v>
      </c>
      <c r="E15" s="321"/>
      <c r="F15" s="321"/>
      <c r="G15" s="321"/>
      <c r="H15" s="321"/>
      <c r="I15" s="321"/>
      <c r="J15" s="321"/>
      <c r="K15" s="201"/>
    </row>
    <row r="16" spans="2:11" ht="15" customHeight="1">
      <c r="B16" s="204"/>
      <c r="C16" s="205"/>
      <c r="D16" s="321" t="s">
        <v>610</v>
      </c>
      <c r="E16" s="321"/>
      <c r="F16" s="321"/>
      <c r="G16" s="321"/>
      <c r="H16" s="321"/>
      <c r="I16" s="321"/>
      <c r="J16" s="321"/>
      <c r="K16" s="201"/>
    </row>
    <row r="17" spans="2:11" ht="15" customHeight="1">
      <c r="B17" s="204"/>
      <c r="C17" s="205"/>
      <c r="D17" s="321" t="s">
        <v>611</v>
      </c>
      <c r="E17" s="321"/>
      <c r="F17" s="321"/>
      <c r="G17" s="321"/>
      <c r="H17" s="321"/>
      <c r="I17" s="321"/>
      <c r="J17" s="321"/>
      <c r="K17" s="201"/>
    </row>
    <row r="18" spans="2:11" ht="15" customHeight="1">
      <c r="B18" s="204"/>
      <c r="C18" s="205"/>
      <c r="D18" s="205"/>
      <c r="E18" s="207" t="s">
        <v>72</v>
      </c>
      <c r="F18" s="321" t="s">
        <v>612</v>
      </c>
      <c r="G18" s="321"/>
      <c r="H18" s="321"/>
      <c r="I18" s="321"/>
      <c r="J18" s="321"/>
      <c r="K18" s="201"/>
    </row>
    <row r="19" spans="2:11" ht="15" customHeight="1">
      <c r="B19" s="204"/>
      <c r="C19" s="205"/>
      <c r="D19" s="205"/>
      <c r="E19" s="207" t="s">
        <v>613</v>
      </c>
      <c r="F19" s="321" t="s">
        <v>614</v>
      </c>
      <c r="G19" s="321"/>
      <c r="H19" s="321"/>
      <c r="I19" s="321"/>
      <c r="J19" s="321"/>
      <c r="K19" s="201"/>
    </row>
    <row r="20" spans="2:11" ht="15" customHeight="1">
      <c r="B20" s="204"/>
      <c r="C20" s="205"/>
      <c r="D20" s="205"/>
      <c r="E20" s="207" t="s">
        <v>615</v>
      </c>
      <c r="F20" s="321" t="s">
        <v>616</v>
      </c>
      <c r="G20" s="321"/>
      <c r="H20" s="321"/>
      <c r="I20" s="321"/>
      <c r="J20" s="321"/>
      <c r="K20" s="201"/>
    </row>
    <row r="21" spans="2:11" ht="15" customHeight="1">
      <c r="B21" s="204"/>
      <c r="C21" s="205"/>
      <c r="D21" s="205"/>
      <c r="E21" s="207" t="s">
        <v>617</v>
      </c>
      <c r="F21" s="321" t="s">
        <v>618</v>
      </c>
      <c r="G21" s="321"/>
      <c r="H21" s="321"/>
      <c r="I21" s="321"/>
      <c r="J21" s="321"/>
      <c r="K21" s="201"/>
    </row>
    <row r="22" spans="2:11" ht="15" customHeight="1">
      <c r="B22" s="204"/>
      <c r="C22" s="205"/>
      <c r="D22" s="205"/>
      <c r="E22" s="207" t="s">
        <v>619</v>
      </c>
      <c r="F22" s="321" t="s">
        <v>620</v>
      </c>
      <c r="G22" s="321"/>
      <c r="H22" s="321"/>
      <c r="I22" s="321"/>
      <c r="J22" s="321"/>
      <c r="K22" s="201"/>
    </row>
    <row r="23" spans="2:11" ht="15" customHeight="1">
      <c r="B23" s="204"/>
      <c r="C23" s="205"/>
      <c r="D23" s="205"/>
      <c r="E23" s="207" t="s">
        <v>621</v>
      </c>
      <c r="F23" s="321" t="s">
        <v>622</v>
      </c>
      <c r="G23" s="321"/>
      <c r="H23" s="321"/>
      <c r="I23" s="321"/>
      <c r="J23" s="321"/>
      <c r="K23" s="201"/>
    </row>
    <row r="24" spans="2:11" ht="12.75" customHeight="1">
      <c r="B24" s="204"/>
      <c r="C24" s="205"/>
      <c r="D24" s="205"/>
      <c r="E24" s="205"/>
      <c r="F24" s="205"/>
      <c r="G24" s="205"/>
      <c r="H24" s="205"/>
      <c r="I24" s="205"/>
      <c r="J24" s="205"/>
      <c r="K24" s="201"/>
    </row>
    <row r="25" spans="2:11" ht="15" customHeight="1">
      <c r="B25" s="204"/>
      <c r="C25" s="321" t="s">
        <v>623</v>
      </c>
      <c r="D25" s="321"/>
      <c r="E25" s="321"/>
      <c r="F25" s="321"/>
      <c r="G25" s="321"/>
      <c r="H25" s="321"/>
      <c r="I25" s="321"/>
      <c r="J25" s="321"/>
      <c r="K25" s="201"/>
    </row>
    <row r="26" spans="2:11" ht="15" customHeight="1">
      <c r="B26" s="204"/>
      <c r="C26" s="321" t="s">
        <v>624</v>
      </c>
      <c r="D26" s="321"/>
      <c r="E26" s="321"/>
      <c r="F26" s="321"/>
      <c r="G26" s="321"/>
      <c r="H26" s="321"/>
      <c r="I26" s="321"/>
      <c r="J26" s="321"/>
      <c r="K26" s="201"/>
    </row>
    <row r="27" spans="2:11" ht="15" customHeight="1">
      <c r="B27" s="204"/>
      <c r="C27" s="203"/>
      <c r="D27" s="321" t="s">
        <v>625</v>
      </c>
      <c r="E27" s="321"/>
      <c r="F27" s="321"/>
      <c r="G27" s="321"/>
      <c r="H27" s="321"/>
      <c r="I27" s="321"/>
      <c r="J27" s="321"/>
      <c r="K27" s="201"/>
    </row>
    <row r="28" spans="2:11" ht="15" customHeight="1">
      <c r="B28" s="204"/>
      <c r="C28" s="205"/>
      <c r="D28" s="321" t="s">
        <v>626</v>
      </c>
      <c r="E28" s="321"/>
      <c r="F28" s="321"/>
      <c r="G28" s="321"/>
      <c r="H28" s="321"/>
      <c r="I28" s="321"/>
      <c r="J28" s="321"/>
      <c r="K28" s="201"/>
    </row>
    <row r="29" spans="2:11" ht="12.75" customHeight="1">
      <c r="B29" s="204"/>
      <c r="C29" s="205"/>
      <c r="D29" s="205"/>
      <c r="E29" s="205"/>
      <c r="F29" s="205"/>
      <c r="G29" s="205"/>
      <c r="H29" s="205"/>
      <c r="I29" s="205"/>
      <c r="J29" s="205"/>
      <c r="K29" s="201"/>
    </row>
    <row r="30" spans="2:11" ht="15" customHeight="1">
      <c r="B30" s="204"/>
      <c r="C30" s="205"/>
      <c r="D30" s="321" t="s">
        <v>627</v>
      </c>
      <c r="E30" s="321"/>
      <c r="F30" s="321"/>
      <c r="G30" s="321"/>
      <c r="H30" s="321"/>
      <c r="I30" s="321"/>
      <c r="J30" s="321"/>
      <c r="K30" s="201"/>
    </row>
    <row r="31" spans="2:11" ht="15" customHeight="1">
      <c r="B31" s="204"/>
      <c r="C31" s="205"/>
      <c r="D31" s="321" t="s">
        <v>628</v>
      </c>
      <c r="E31" s="321"/>
      <c r="F31" s="321"/>
      <c r="G31" s="321"/>
      <c r="H31" s="321"/>
      <c r="I31" s="321"/>
      <c r="J31" s="321"/>
      <c r="K31" s="201"/>
    </row>
    <row r="32" spans="2:11" ht="12.75" customHeight="1">
      <c r="B32" s="204"/>
      <c r="C32" s="205"/>
      <c r="D32" s="205"/>
      <c r="E32" s="205"/>
      <c r="F32" s="205"/>
      <c r="G32" s="205"/>
      <c r="H32" s="205"/>
      <c r="I32" s="205"/>
      <c r="J32" s="205"/>
      <c r="K32" s="201"/>
    </row>
    <row r="33" spans="2:11" ht="15" customHeight="1">
      <c r="B33" s="204"/>
      <c r="C33" s="205"/>
      <c r="D33" s="321" t="s">
        <v>629</v>
      </c>
      <c r="E33" s="321"/>
      <c r="F33" s="321"/>
      <c r="G33" s="321"/>
      <c r="H33" s="321"/>
      <c r="I33" s="321"/>
      <c r="J33" s="321"/>
      <c r="K33" s="201"/>
    </row>
    <row r="34" spans="2:11" ht="15" customHeight="1">
      <c r="B34" s="204"/>
      <c r="C34" s="205"/>
      <c r="D34" s="321" t="s">
        <v>630</v>
      </c>
      <c r="E34" s="321"/>
      <c r="F34" s="321"/>
      <c r="G34" s="321"/>
      <c r="H34" s="321"/>
      <c r="I34" s="321"/>
      <c r="J34" s="321"/>
      <c r="K34" s="201"/>
    </row>
    <row r="35" spans="2:11" ht="15" customHeight="1">
      <c r="B35" s="204"/>
      <c r="C35" s="205"/>
      <c r="D35" s="321" t="s">
        <v>631</v>
      </c>
      <c r="E35" s="321"/>
      <c r="F35" s="321"/>
      <c r="G35" s="321"/>
      <c r="H35" s="321"/>
      <c r="I35" s="321"/>
      <c r="J35" s="321"/>
      <c r="K35" s="201"/>
    </row>
    <row r="36" spans="2:11" ht="15" customHeight="1">
      <c r="B36" s="204"/>
      <c r="C36" s="205"/>
      <c r="D36" s="203"/>
      <c r="E36" s="206" t="s">
        <v>104</v>
      </c>
      <c r="F36" s="203"/>
      <c r="G36" s="321" t="s">
        <v>632</v>
      </c>
      <c r="H36" s="321"/>
      <c r="I36" s="321"/>
      <c r="J36" s="321"/>
      <c r="K36" s="201"/>
    </row>
    <row r="37" spans="2:11" ht="30.75" customHeight="1">
      <c r="B37" s="204"/>
      <c r="C37" s="205"/>
      <c r="D37" s="203"/>
      <c r="E37" s="206" t="s">
        <v>633</v>
      </c>
      <c r="F37" s="203"/>
      <c r="G37" s="321" t="s">
        <v>634</v>
      </c>
      <c r="H37" s="321"/>
      <c r="I37" s="321"/>
      <c r="J37" s="321"/>
      <c r="K37" s="201"/>
    </row>
    <row r="38" spans="2:11" ht="15" customHeight="1">
      <c r="B38" s="204"/>
      <c r="C38" s="205"/>
      <c r="D38" s="203"/>
      <c r="E38" s="206" t="s">
        <v>46</v>
      </c>
      <c r="F38" s="203"/>
      <c r="G38" s="321" t="s">
        <v>635</v>
      </c>
      <c r="H38" s="321"/>
      <c r="I38" s="321"/>
      <c r="J38" s="321"/>
      <c r="K38" s="201"/>
    </row>
    <row r="39" spans="2:11" ht="15" customHeight="1">
      <c r="B39" s="204"/>
      <c r="C39" s="205"/>
      <c r="D39" s="203"/>
      <c r="E39" s="206" t="s">
        <v>47</v>
      </c>
      <c r="F39" s="203"/>
      <c r="G39" s="321" t="s">
        <v>636</v>
      </c>
      <c r="H39" s="321"/>
      <c r="I39" s="321"/>
      <c r="J39" s="321"/>
      <c r="K39" s="201"/>
    </row>
    <row r="40" spans="2:11" ht="15" customHeight="1">
      <c r="B40" s="204"/>
      <c r="C40" s="205"/>
      <c r="D40" s="203"/>
      <c r="E40" s="206" t="s">
        <v>105</v>
      </c>
      <c r="F40" s="203"/>
      <c r="G40" s="321" t="s">
        <v>637</v>
      </c>
      <c r="H40" s="321"/>
      <c r="I40" s="321"/>
      <c r="J40" s="321"/>
      <c r="K40" s="201"/>
    </row>
    <row r="41" spans="2:11" ht="15" customHeight="1">
      <c r="B41" s="204"/>
      <c r="C41" s="205"/>
      <c r="D41" s="203"/>
      <c r="E41" s="206" t="s">
        <v>106</v>
      </c>
      <c r="F41" s="203"/>
      <c r="G41" s="321" t="s">
        <v>638</v>
      </c>
      <c r="H41" s="321"/>
      <c r="I41" s="321"/>
      <c r="J41" s="321"/>
      <c r="K41" s="201"/>
    </row>
    <row r="42" spans="2:11" ht="15" customHeight="1">
      <c r="B42" s="204"/>
      <c r="C42" s="205"/>
      <c r="D42" s="203"/>
      <c r="E42" s="206" t="s">
        <v>639</v>
      </c>
      <c r="F42" s="203"/>
      <c r="G42" s="321" t="s">
        <v>640</v>
      </c>
      <c r="H42" s="321"/>
      <c r="I42" s="321"/>
      <c r="J42" s="321"/>
      <c r="K42" s="201"/>
    </row>
    <row r="43" spans="2:11" ht="15" customHeight="1">
      <c r="B43" s="204"/>
      <c r="C43" s="205"/>
      <c r="D43" s="203"/>
      <c r="E43" s="206"/>
      <c r="F43" s="203"/>
      <c r="G43" s="321" t="s">
        <v>641</v>
      </c>
      <c r="H43" s="321"/>
      <c r="I43" s="321"/>
      <c r="J43" s="321"/>
      <c r="K43" s="201"/>
    </row>
    <row r="44" spans="2:11" ht="15" customHeight="1">
      <c r="B44" s="204"/>
      <c r="C44" s="205"/>
      <c r="D44" s="203"/>
      <c r="E44" s="206" t="s">
        <v>642</v>
      </c>
      <c r="F44" s="203"/>
      <c r="G44" s="321" t="s">
        <v>643</v>
      </c>
      <c r="H44" s="321"/>
      <c r="I44" s="321"/>
      <c r="J44" s="321"/>
      <c r="K44" s="201"/>
    </row>
    <row r="45" spans="2:11" ht="15" customHeight="1">
      <c r="B45" s="204"/>
      <c r="C45" s="205"/>
      <c r="D45" s="203"/>
      <c r="E45" s="206" t="s">
        <v>108</v>
      </c>
      <c r="F45" s="203"/>
      <c r="G45" s="321" t="s">
        <v>644</v>
      </c>
      <c r="H45" s="321"/>
      <c r="I45" s="321"/>
      <c r="J45" s="321"/>
      <c r="K45" s="201"/>
    </row>
    <row r="46" spans="2:11" ht="12.75" customHeight="1">
      <c r="B46" s="204"/>
      <c r="C46" s="205"/>
      <c r="D46" s="203"/>
      <c r="E46" s="203"/>
      <c r="F46" s="203"/>
      <c r="G46" s="203"/>
      <c r="H46" s="203"/>
      <c r="I46" s="203"/>
      <c r="J46" s="203"/>
      <c r="K46" s="201"/>
    </row>
    <row r="47" spans="2:11" ht="15" customHeight="1">
      <c r="B47" s="204"/>
      <c r="C47" s="205"/>
      <c r="D47" s="321" t="s">
        <v>645</v>
      </c>
      <c r="E47" s="321"/>
      <c r="F47" s="321"/>
      <c r="G47" s="321"/>
      <c r="H47" s="321"/>
      <c r="I47" s="321"/>
      <c r="J47" s="321"/>
      <c r="K47" s="201"/>
    </row>
    <row r="48" spans="2:11" ht="15" customHeight="1">
      <c r="B48" s="204"/>
      <c r="C48" s="205"/>
      <c r="D48" s="205"/>
      <c r="E48" s="321" t="s">
        <v>646</v>
      </c>
      <c r="F48" s="321"/>
      <c r="G48" s="321"/>
      <c r="H48" s="321"/>
      <c r="I48" s="321"/>
      <c r="J48" s="321"/>
      <c r="K48" s="201"/>
    </row>
    <row r="49" spans="2:11" ht="15" customHeight="1">
      <c r="B49" s="204"/>
      <c r="C49" s="205"/>
      <c r="D49" s="205"/>
      <c r="E49" s="321" t="s">
        <v>647</v>
      </c>
      <c r="F49" s="321"/>
      <c r="G49" s="321"/>
      <c r="H49" s="321"/>
      <c r="I49" s="321"/>
      <c r="J49" s="321"/>
      <c r="K49" s="201"/>
    </row>
    <row r="50" spans="2:11" ht="15" customHeight="1">
      <c r="B50" s="204"/>
      <c r="C50" s="205"/>
      <c r="D50" s="205"/>
      <c r="E50" s="321" t="s">
        <v>648</v>
      </c>
      <c r="F50" s="321"/>
      <c r="G50" s="321"/>
      <c r="H50" s="321"/>
      <c r="I50" s="321"/>
      <c r="J50" s="321"/>
      <c r="K50" s="201"/>
    </row>
    <row r="51" spans="2:11" ht="15" customHeight="1">
      <c r="B51" s="204"/>
      <c r="C51" s="205"/>
      <c r="D51" s="321" t="s">
        <v>649</v>
      </c>
      <c r="E51" s="321"/>
      <c r="F51" s="321"/>
      <c r="G51" s="321"/>
      <c r="H51" s="321"/>
      <c r="I51" s="321"/>
      <c r="J51" s="321"/>
      <c r="K51" s="201"/>
    </row>
    <row r="52" spans="2:11" ht="25.5" customHeight="1">
      <c r="B52" s="200"/>
      <c r="C52" s="324" t="s">
        <v>650</v>
      </c>
      <c r="D52" s="324"/>
      <c r="E52" s="324"/>
      <c r="F52" s="324"/>
      <c r="G52" s="324"/>
      <c r="H52" s="324"/>
      <c r="I52" s="324"/>
      <c r="J52" s="324"/>
      <c r="K52" s="201"/>
    </row>
    <row r="53" spans="2:11" ht="5.25" customHeight="1">
      <c r="B53" s="200"/>
      <c r="C53" s="202"/>
      <c r="D53" s="202"/>
      <c r="E53" s="202"/>
      <c r="F53" s="202"/>
      <c r="G53" s="202"/>
      <c r="H53" s="202"/>
      <c r="I53" s="202"/>
      <c r="J53" s="202"/>
      <c r="K53" s="201"/>
    </row>
    <row r="54" spans="2:11" ht="15" customHeight="1">
      <c r="B54" s="200"/>
      <c r="C54" s="321" t="s">
        <v>651</v>
      </c>
      <c r="D54" s="321"/>
      <c r="E54" s="321"/>
      <c r="F54" s="321"/>
      <c r="G54" s="321"/>
      <c r="H54" s="321"/>
      <c r="I54" s="321"/>
      <c r="J54" s="321"/>
      <c r="K54" s="201"/>
    </row>
    <row r="55" spans="2:11" ht="15" customHeight="1">
      <c r="B55" s="200"/>
      <c r="C55" s="321" t="s">
        <v>652</v>
      </c>
      <c r="D55" s="321"/>
      <c r="E55" s="321"/>
      <c r="F55" s="321"/>
      <c r="G55" s="321"/>
      <c r="H55" s="321"/>
      <c r="I55" s="321"/>
      <c r="J55" s="321"/>
      <c r="K55" s="201"/>
    </row>
    <row r="56" spans="2:11" ht="12.75" customHeight="1">
      <c r="B56" s="200"/>
      <c r="C56" s="203"/>
      <c r="D56" s="203"/>
      <c r="E56" s="203"/>
      <c r="F56" s="203"/>
      <c r="G56" s="203"/>
      <c r="H56" s="203"/>
      <c r="I56" s="203"/>
      <c r="J56" s="203"/>
      <c r="K56" s="201"/>
    </row>
    <row r="57" spans="2:11" ht="15" customHeight="1">
      <c r="B57" s="200"/>
      <c r="C57" s="321" t="s">
        <v>653</v>
      </c>
      <c r="D57" s="321"/>
      <c r="E57" s="321"/>
      <c r="F57" s="321"/>
      <c r="G57" s="321"/>
      <c r="H57" s="321"/>
      <c r="I57" s="321"/>
      <c r="J57" s="321"/>
      <c r="K57" s="201"/>
    </row>
    <row r="58" spans="2:11" ht="15" customHeight="1">
      <c r="B58" s="200"/>
      <c r="C58" s="205"/>
      <c r="D58" s="321" t="s">
        <v>654</v>
      </c>
      <c r="E58" s="321"/>
      <c r="F58" s="321"/>
      <c r="G58" s="321"/>
      <c r="H58" s="321"/>
      <c r="I58" s="321"/>
      <c r="J58" s="321"/>
      <c r="K58" s="201"/>
    </row>
    <row r="59" spans="2:11" ht="15" customHeight="1">
      <c r="B59" s="200"/>
      <c r="C59" s="205"/>
      <c r="D59" s="321" t="s">
        <v>655</v>
      </c>
      <c r="E59" s="321"/>
      <c r="F59" s="321"/>
      <c r="G59" s="321"/>
      <c r="H59" s="321"/>
      <c r="I59" s="321"/>
      <c r="J59" s="321"/>
      <c r="K59" s="201"/>
    </row>
    <row r="60" spans="2:11" ht="15" customHeight="1">
      <c r="B60" s="200"/>
      <c r="C60" s="205"/>
      <c r="D60" s="321" t="s">
        <v>656</v>
      </c>
      <c r="E60" s="321"/>
      <c r="F60" s="321"/>
      <c r="G60" s="321"/>
      <c r="H60" s="321"/>
      <c r="I60" s="321"/>
      <c r="J60" s="321"/>
      <c r="K60" s="201"/>
    </row>
    <row r="61" spans="2:11" ht="15" customHeight="1">
      <c r="B61" s="200"/>
      <c r="C61" s="205"/>
      <c r="D61" s="321" t="s">
        <v>657</v>
      </c>
      <c r="E61" s="321"/>
      <c r="F61" s="321"/>
      <c r="G61" s="321"/>
      <c r="H61" s="321"/>
      <c r="I61" s="321"/>
      <c r="J61" s="321"/>
      <c r="K61" s="201"/>
    </row>
    <row r="62" spans="2:11" ht="15" customHeight="1">
      <c r="B62" s="200"/>
      <c r="C62" s="205"/>
      <c r="D62" s="323" t="s">
        <v>658</v>
      </c>
      <c r="E62" s="323"/>
      <c r="F62" s="323"/>
      <c r="G62" s="323"/>
      <c r="H62" s="323"/>
      <c r="I62" s="323"/>
      <c r="J62" s="323"/>
      <c r="K62" s="201"/>
    </row>
    <row r="63" spans="2:11" ht="15" customHeight="1">
      <c r="B63" s="200"/>
      <c r="C63" s="205"/>
      <c r="D63" s="321" t="s">
        <v>659</v>
      </c>
      <c r="E63" s="321"/>
      <c r="F63" s="321"/>
      <c r="G63" s="321"/>
      <c r="H63" s="321"/>
      <c r="I63" s="321"/>
      <c r="J63" s="321"/>
      <c r="K63" s="201"/>
    </row>
    <row r="64" spans="2:11" ht="12.75" customHeight="1">
      <c r="B64" s="200"/>
      <c r="C64" s="205"/>
      <c r="D64" s="205"/>
      <c r="E64" s="208"/>
      <c r="F64" s="205"/>
      <c r="G64" s="205"/>
      <c r="H64" s="205"/>
      <c r="I64" s="205"/>
      <c r="J64" s="205"/>
      <c r="K64" s="201"/>
    </row>
    <row r="65" spans="2:11" ht="15" customHeight="1">
      <c r="B65" s="200"/>
      <c r="C65" s="205"/>
      <c r="D65" s="321" t="s">
        <v>660</v>
      </c>
      <c r="E65" s="321"/>
      <c r="F65" s="321"/>
      <c r="G65" s="321"/>
      <c r="H65" s="321"/>
      <c r="I65" s="321"/>
      <c r="J65" s="321"/>
      <c r="K65" s="201"/>
    </row>
    <row r="66" spans="2:11" ht="15" customHeight="1">
      <c r="B66" s="200"/>
      <c r="C66" s="205"/>
      <c r="D66" s="323" t="s">
        <v>661</v>
      </c>
      <c r="E66" s="323"/>
      <c r="F66" s="323"/>
      <c r="G66" s="323"/>
      <c r="H66" s="323"/>
      <c r="I66" s="323"/>
      <c r="J66" s="323"/>
      <c r="K66" s="201"/>
    </row>
    <row r="67" spans="2:11" ht="15" customHeight="1">
      <c r="B67" s="200"/>
      <c r="C67" s="205"/>
      <c r="D67" s="321" t="s">
        <v>662</v>
      </c>
      <c r="E67" s="321"/>
      <c r="F67" s="321"/>
      <c r="G67" s="321"/>
      <c r="H67" s="321"/>
      <c r="I67" s="321"/>
      <c r="J67" s="321"/>
      <c r="K67" s="201"/>
    </row>
    <row r="68" spans="2:11" ht="15" customHeight="1">
      <c r="B68" s="200"/>
      <c r="C68" s="205"/>
      <c r="D68" s="321" t="s">
        <v>663</v>
      </c>
      <c r="E68" s="321"/>
      <c r="F68" s="321"/>
      <c r="G68" s="321"/>
      <c r="H68" s="321"/>
      <c r="I68" s="321"/>
      <c r="J68" s="321"/>
      <c r="K68" s="201"/>
    </row>
    <row r="69" spans="2:11" ht="15" customHeight="1">
      <c r="B69" s="200"/>
      <c r="C69" s="205"/>
      <c r="D69" s="321" t="s">
        <v>664</v>
      </c>
      <c r="E69" s="321"/>
      <c r="F69" s="321"/>
      <c r="G69" s="321"/>
      <c r="H69" s="321"/>
      <c r="I69" s="321"/>
      <c r="J69" s="321"/>
      <c r="K69" s="201"/>
    </row>
    <row r="70" spans="2:11" ht="15" customHeight="1">
      <c r="B70" s="200"/>
      <c r="C70" s="205"/>
      <c r="D70" s="321" t="s">
        <v>665</v>
      </c>
      <c r="E70" s="321"/>
      <c r="F70" s="321"/>
      <c r="G70" s="321"/>
      <c r="H70" s="321"/>
      <c r="I70" s="321"/>
      <c r="J70" s="321"/>
      <c r="K70" s="201"/>
    </row>
    <row r="71" spans="2:11" ht="12.75" customHeight="1">
      <c r="B71" s="209"/>
      <c r="C71" s="210"/>
      <c r="D71" s="210"/>
      <c r="E71" s="210"/>
      <c r="F71" s="210"/>
      <c r="G71" s="210"/>
      <c r="H71" s="210"/>
      <c r="I71" s="210"/>
      <c r="J71" s="210"/>
      <c r="K71" s="211"/>
    </row>
    <row r="72" spans="2:11" ht="18.75" customHeight="1">
      <c r="B72" s="212"/>
      <c r="C72" s="212"/>
      <c r="D72" s="212"/>
      <c r="E72" s="212"/>
      <c r="F72" s="212"/>
      <c r="G72" s="212"/>
      <c r="H72" s="212"/>
      <c r="I72" s="212"/>
      <c r="J72" s="212"/>
      <c r="K72" s="213"/>
    </row>
    <row r="73" spans="2:11" ht="18.75" customHeight="1"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2:11" ht="7.5" customHeight="1">
      <c r="B74" s="214"/>
      <c r="C74" s="215"/>
      <c r="D74" s="215"/>
      <c r="E74" s="215"/>
      <c r="F74" s="215"/>
      <c r="G74" s="215"/>
      <c r="H74" s="215"/>
      <c r="I74" s="215"/>
      <c r="J74" s="215"/>
      <c r="K74" s="216"/>
    </row>
    <row r="75" spans="2:11" ht="45" customHeight="1">
      <c r="B75" s="217"/>
      <c r="C75" s="318" t="s">
        <v>666</v>
      </c>
      <c r="D75" s="318"/>
      <c r="E75" s="318"/>
      <c r="F75" s="318"/>
      <c r="G75" s="318"/>
      <c r="H75" s="318"/>
      <c r="I75" s="318"/>
      <c r="J75" s="318"/>
      <c r="K75" s="218"/>
    </row>
    <row r="76" spans="2:11" ht="17.25" customHeight="1">
      <c r="B76" s="217"/>
      <c r="C76" s="219" t="s">
        <v>667</v>
      </c>
      <c r="D76" s="219"/>
      <c r="E76" s="219"/>
      <c r="F76" s="219" t="s">
        <v>668</v>
      </c>
      <c r="G76" s="220"/>
      <c r="H76" s="219" t="s">
        <v>47</v>
      </c>
      <c r="I76" s="219" t="s">
        <v>50</v>
      </c>
      <c r="J76" s="219" t="s">
        <v>669</v>
      </c>
      <c r="K76" s="218"/>
    </row>
    <row r="77" spans="2:11" ht="17.25" customHeight="1">
      <c r="B77" s="217"/>
      <c r="C77" s="221" t="s">
        <v>670</v>
      </c>
      <c r="D77" s="221"/>
      <c r="E77" s="221"/>
      <c r="F77" s="222" t="s">
        <v>671</v>
      </c>
      <c r="G77" s="223"/>
      <c r="H77" s="221"/>
      <c r="I77" s="221"/>
      <c r="J77" s="221" t="s">
        <v>672</v>
      </c>
      <c r="K77" s="218"/>
    </row>
    <row r="78" spans="2:11" ht="5.25" customHeight="1">
      <c r="B78" s="217"/>
      <c r="C78" s="224"/>
      <c r="D78" s="224"/>
      <c r="E78" s="224"/>
      <c r="F78" s="224"/>
      <c r="G78" s="225"/>
      <c r="H78" s="224"/>
      <c r="I78" s="224"/>
      <c r="J78" s="224"/>
      <c r="K78" s="218"/>
    </row>
    <row r="79" spans="2:11" ht="15" customHeight="1">
      <c r="B79" s="217"/>
      <c r="C79" s="206" t="s">
        <v>46</v>
      </c>
      <c r="D79" s="226"/>
      <c r="E79" s="226"/>
      <c r="F79" s="227" t="s">
        <v>673</v>
      </c>
      <c r="G79" s="228"/>
      <c r="H79" s="206" t="s">
        <v>674</v>
      </c>
      <c r="I79" s="206" t="s">
        <v>675</v>
      </c>
      <c r="J79" s="206">
        <v>20</v>
      </c>
      <c r="K79" s="218"/>
    </row>
    <row r="80" spans="2:11" ht="15" customHeight="1">
      <c r="B80" s="217"/>
      <c r="C80" s="206" t="s">
        <v>676</v>
      </c>
      <c r="D80" s="206"/>
      <c r="E80" s="206"/>
      <c r="F80" s="227" t="s">
        <v>673</v>
      </c>
      <c r="G80" s="228"/>
      <c r="H80" s="206" t="s">
        <v>677</v>
      </c>
      <c r="I80" s="206" t="s">
        <v>675</v>
      </c>
      <c r="J80" s="206">
        <v>120</v>
      </c>
      <c r="K80" s="218"/>
    </row>
    <row r="81" spans="2:11" ht="15" customHeight="1">
      <c r="B81" s="229"/>
      <c r="C81" s="206" t="s">
        <v>678</v>
      </c>
      <c r="D81" s="206"/>
      <c r="E81" s="206"/>
      <c r="F81" s="227" t="s">
        <v>679</v>
      </c>
      <c r="G81" s="228"/>
      <c r="H81" s="206" t="s">
        <v>680</v>
      </c>
      <c r="I81" s="206" t="s">
        <v>675</v>
      </c>
      <c r="J81" s="206">
        <v>50</v>
      </c>
      <c r="K81" s="218"/>
    </row>
    <row r="82" spans="2:11" ht="15" customHeight="1">
      <c r="B82" s="229"/>
      <c r="C82" s="206" t="s">
        <v>681</v>
      </c>
      <c r="D82" s="206"/>
      <c r="E82" s="206"/>
      <c r="F82" s="227" t="s">
        <v>673</v>
      </c>
      <c r="G82" s="228"/>
      <c r="H82" s="206" t="s">
        <v>682</v>
      </c>
      <c r="I82" s="206" t="s">
        <v>683</v>
      </c>
      <c r="J82" s="206"/>
      <c r="K82" s="218"/>
    </row>
    <row r="83" spans="2:11" ht="15" customHeight="1">
      <c r="B83" s="229"/>
      <c r="C83" s="230" t="s">
        <v>684</v>
      </c>
      <c r="D83" s="230"/>
      <c r="E83" s="230"/>
      <c r="F83" s="231" t="s">
        <v>679</v>
      </c>
      <c r="G83" s="230"/>
      <c r="H83" s="230" t="s">
        <v>685</v>
      </c>
      <c r="I83" s="230" t="s">
        <v>675</v>
      </c>
      <c r="J83" s="230">
        <v>15</v>
      </c>
      <c r="K83" s="218"/>
    </row>
    <row r="84" spans="2:11" ht="15" customHeight="1">
      <c r="B84" s="229"/>
      <c r="C84" s="230" t="s">
        <v>686</v>
      </c>
      <c r="D84" s="230"/>
      <c r="E84" s="230"/>
      <c r="F84" s="231" t="s">
        <v>679</v>
      </c>
      <c r="G84" s="230"/>
      <c r="H84" s="230" t="s">
        <v>687</v>
      </c>
      <c r="I84" s="230" t="s">
        <v>675</v>
      </c>
      <c r="J84" s="230">
        <v>15</v>
      </c>
      <c r="K84" s="218"/>
    </row>
    <row r="85" spans="2:11" ht="15" customHeight="1">
      <c r="B85" s="229"/>
      <c r="C85" s="230" t="s">
        <v>688</v>
      </c>
      <c r="D85" s="230"/>
      <c r="E85" s="230"/>
      <c r="F85" s="231" t="s">
        <v>679</v>
      </c>
      <c r="G85" s="230"/>
      <c r="H85" s="230" t="s">
        <v>689</v>
      </c>
      <c r="I85" s="230" t="s">
        <v>675</v>
      </c>
      <c r="J85" s="230">
        <v>20</v>
      </c>
      <c r="K85" s="218"/>
    </row>
    <row r="86" spans="2:11" ht="15" customHeight="1">
      <c r="B86" s="229"/>
      <c r="C86" s="230" t="s">
        <v>690</v>
      </c>
      <c r="D86" s="230"/>
      <c r="E86" s="230"/>
      <c r="F86" s="231" t="s">
        <v>679</v>
      </c>
      <c r="G86" s="230"/>
      <c r="H86" s="230" t="s">
        <v>691</v>
      </c>
      <c r="I86" s="230" t="s">
        <v>675</v>
      </c>
      <c r="J86" s="230">
        <v>20</v>
      </c>
      <c r="K86" s="218"/>
    </row>
    <row r="87" spans="2:11" ht="15" customHeight="1">
      <c r="B87" s="229"/>
      <c r="C87" s="206" t="s">
        <v>692</v>
      </c>
      <c r="D87" s="206"/>
      <c r="E87" s="206"/>
      <c r="F87" s="227" t="s">
        <v>679</v>
      </c>
      <c r="G87" s="228"/>
      <c r="H87" s="206" t="s">
        <v>693</v>
      </c>
      <c r="I87" s="206" t="s">
        <v>675</v>
      </c>
      <c r="J87" s="206">
        <v>50</v>
      </c>
      <c r="K87" s="218"/>
    </row>
    <row r="88" spans="2:11" ht="15" customHeight="1">
      <c r="B88" s="229"/>
      <c r="C88" s="206" t="s">
        <v>694</v>
      </c>
      <c r="D88" s="206"/>
      <c r="E88" s="206"/>
      <c r="F88" s="227" t="s">
        <v>679</v>
      </c>
      <c r="G88" s="228"/>
      <c r="H88" s="206" t="s">
        <v>695</v>
      </c>
      <c r="I88" s="206" t="s">
        <v>675</v>
      </c>
      <c r="J88" s="206">
        <v>20</v>
      </c>
      <c r="K88" s="218"/>
    </row>
    <row r="89" spans="2:11" ht="15" customHeight="1">
      <c r="B89" s="229"/>
      <c r="C89" s="206" t="s">
        <v>696</v>
      </c>
      <c r="D89" s="206"/>
      <c r="E89" s="206"/>
      <c r="F89" s="227" t="s">
        <v>679</v>
      </c>
      <c r="G89" s="228"/>
      <c r="H89" s="206" t="s">
        <v>697</v>
      </c>
      <c r="I89" s="206" t="s">
        <v>675</v>
      </c>
      <c r="J89" s="206">
        <v>20</v>
      </c>
      <c r="K89" s="218"/>
    </row>
    <row r="90" spans="2:11" ht="15" customHeight="1">
      <c r="B90" s="229"/>
      <c r="C90" s="206" t="s">
        <v>698</v>
      </c>
      <c r="D90" s="206"/>
      <c r="E90" s="206"/>
      <c r="F90" s="227" t="s">
        <v>679</v>
      </c>
      <c r="G90" s="228"/>
      <c r="H90" s="206" t="s">
        <v>699</v>
      </c>
      <c r="I90" s="206" t="s">
        <v>675</v>
      </c>
      <c r="J90" s="206">
        <v>50</v>
      </c>
      <c r="K90" s="218"/>
    </row>
    <row r="91" spans="2:11" ht="15" customHeight="1">
      <c r="B91" s="229"/>
      <c r="C91" s="206" t="s">
        <v>700</v>
      </c>
      <c r="D91" s="206"/>
      <c r="E91" s="206"/>
      <c r="F91" s="227" t="s">
        <v>679</v>
      </c>
      <c r="G91" s="228"/>
      <c r="H91" s="206" t="s">
        <v>700</v>
      </c>
      <c r="I91" s="206" t="s">
        <v>675</v>
      </c>
      <c r="J91" s="206">
        <v>50</v>
      </c>
      <c r="K91" s="218"/>
    </row>
    <row r="92" spans="2:11" ht="15" customHeight="1">
      <c r="B92" s="229"/>
      <c r="C92" s="206" t="s">
        <v>701</v>
      </c>
      <c r="D92" s="206"/>
      <c r="E92" s="206"/>
      <c r="F92" s="227" t="s">
        <v>679</v>
      </c>
      <c r="G92" s="228"/>
      <c r="H92" s="206" t="s">
        <v>702</v>
      </c>
      <c r="I92" s="206" t="s">
        <v>675</v>
      </c>
      <c r="J92" s="206">
        <v>255</v>
      </c>
      <c r="K92" s="218"/>
    </row>
    <row r="93" spans="2:11" ht="15" customHeight="1">
      <c r="B93" s="229"/>
      <c r="C93" s="206" t="s">
        <v>703</v>
      </c>
      <c r="D93" s="206"/>
      <c r="E93" s="206"/>
      <c r="F93" s="227" t="s">
        <v>673</v>
      </c>
      <c r="G93" s="228"/>
      <c r="H93" s="206" t="s">
        <v>704</v>
      </c>
      <c r="I93" s="206" t="s">
        <v>705</v>
      </c>
      <c r="J93" s="206"/>
      <c r="K93" s="218"/>
    </row>
    <row r="94" spans="2:11" ht="15" customHeight="1">
      <c r="B94" s="229"/>
      <c r="C94" s="206" t="s">
        <v>706</v>
      </c>
      <c r="D94" s="206"/>
      <c r="E94" s="206"/>
      <c r="F94" s="227" t="s">
        <v>673</v>
      </c>
      <c r="G94" s="228"/>
      <c r="H94" s="206" t="s">
        <v>707</v>
      </c>
      <c r="I94" s="206" t="s">
        <v>708</v>
      </c>
      <c r="J94" s="206"/>
      <c r="K94" s="218"/>
    </row>
    <row r="95" spans="2:11" ht="15" customHeight="1">
      <c r="B95" s="229"/>
      <c r="C95" s="206" t="s">
        <v>709</v>
      </c>
      <c r="D95" s="206"/>
      <c r="E95" s="206"/>
      <c r="F95" s="227" t="s">
        <v>673</v>
      </c>
      <c r="G95" s="228"/>
      <c r="H95" s="206" t="s">
        <v>709</v>
      </c>
      <c r="I95" s="206" t="s">
        <v>708</v>
      </c>
      <c r="J95" s="206"/>
      <c r="K95" s="218"/>
    </row>
    <row r="96" spans="2:11" ht="15" customHeight="1">
      <c r="B96" s="229"/>
      <c r="C96" s="206" t="s">
        <v>31</v>
      </c>
      <c r="D96" s="206"/>
      <c r="E96" s="206"/>
      <c r="F96" s="227" t="s">
        <v>673</v>
      </c>
      <c r="G96" s="228"/>
      <c r="H96" s="206" t="s">
        <v>710</v>
      </c>
      <c r="I96" s="206" t="s">
        <v>708</v>
      </c>
      <c r="J96" s="206"/>
      <c r="K96" s="218"/>
    </row>
    <row r="97" spans="2:11" ht="15" customHeight="1">
      <c r="B97" s="229"/>
      <c r="C97" s="206" t="s">
        <v>41</v>
      </c>
      <c r="D97" s="206"/>
      <c r="E97" s="206"/>
      <c r="F97" s="227" t="s">
        <v>673</v>
      </c>
      <c r="G97" s="228"/>
      <c r="H97" s="206" t="s">
        <v>711</v>
      </c>
      <c r="I97" s="206" t="s">
        <v>708</v>
      </c>
      <c r="J97" s="206"/>
      <c r="K97" s="218"/>
    </row>
    <row r="98" spans="2:11" ht="15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4"/>
    </row>
    <row r="99" spans="2:11" ht="18.7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5"/>
    </row>
    <row r="100" spans="2:11" ht="18.75" customHeight="1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2:11" ht="7.5" customHeight="1">
      <c r="B101" s="214"/>
      <c r="C101" s="215"/>
      <c r="D101" s="215"/>
      <c r="E101" s="215"/>
      <c r="F101" s="215"/>
      <c r="G101" s="215"/>
      <c r="H101" s="215"/>
      <c r="I101" s="215"/>
      <c r="J101" s="215"/>
      <c r="K101" s="216"/>
    </row>
    <row r="102" spans="2:11" ht="45" customHeight="1">
      <c r="B102" s="217"/>
      <c r="C102" s="318" t="s">
        <v>712</v>
      </c>
      <c r="D102" s="318"/>
      <c r="E102" s="318"/>
      <c r="F102" s="318"/>
      <c r="G102" s="318"/>
      <c r="H102" s="318"/>
      <c r="I102" s="318"/>
      <c r="J102" s="318"/>
      <c r="K102" s="218"/>
    </row>
    <row r="103" spans="2:11" ht="17.25" customHeight="1">
      <c r="B103" s="217"/>
      <c r="C103" s="219" t="s">
        <v>667</v>
      </c>
      <c r="D103" s="219"/>
      <c r="E103" s="219"/>
      <c r="F103" s="219" t="s">
        <v>668</v>
      </c>
      <c r="G103" s="220"/>
      <c r="H103" s="219" t="s">
        <v>47</v>
      </c>
      <c r="I103" s="219" t="s">
        <v>50</v>
      </c>
      <c r="J103" s="219" t="s">
        <v>669</v>
      </c>
      <c r="K103" s="218"/>
    </row>
    <row r="104" spans="2:11" ht="17.25" customHeight="1">
      <c r="B104" s="217"/>
      <c r="C104" s="221" t="s">
        <v>670</v>
      </c>
      <c r="D104" s="221"/>
      <c r="E104" s="221"/>
      <c r="F104" s="222" t="s">
        <v>671</v>
      </c>
      <c r="G104" s="223"/>
      <c r="H104" s="221"/>
      <c r="I104" s="221"/>
      <c r="J104" s="221" t="s">
        <v>672</v>
      </c>
      <c r="K104" s="218"/>
    </row>
    <row r="105" spans="2:11" ht="5.25" customHeight="1">
      <c r="B105" s="217"/>
      <c r="C105" s="219"/>
      <c r="D105" s="219"/>
      <c r="E105" s="219"/>
      <c r="F105" s="219"/>
      <c r="G105" s="237"/>
      <c r="H105" s="219"/>
      <c r="I105" s="219"/>
      <c r="J105" s="219"/>
      <c r="K105" s="218"/>
    </row>
    <row r="106" spans="2:11" ht="15" customHeight="1">
      <c r="B106" s="217"/>
      <c r="C106" s="206" t="s">
        <v>46</v>
      </c>
      <c r="D106" s="226"/>
      <c r="E106" s="226"/>
      <c r="F106" s="227" t="s">
        <v>673</v>
      </c>
      <c r="G106" s="206"/>
      <c r="H106" s="206" t="s">
        <v>713</v>
      </c>
      <c r="I106" s="206" t="s">
        <v>675</v>
      </c>
      <c r="J106" s="206">
        <v>20</v>
      </c>
      <c r="K106" s="218"/>
    </row>
    <row r="107" spans="2:11" ht="15" customHeight="1">
      <c r="B107" s="217"/>
      <c r="C107" s="206" t="s">
        <v>676</v>
      </c>
      <c r="D107" s="206"/>
      <c r="E107" s="206"/>
      <c r="F107" s="227" t="s">
        <v>673</v>
      </c>
      <c r="G107" s="206"/>
      <c r="H107" s="206" t="s">
        <v>713</v>
      </c>
      <c r="I107" s="206" t="s">
        <v>675</v>
      </c>
      <c r="J107" s="206">
        <v>120</v>
      </c>
      <c r="K107" s="218"/>
    </row>
    <row r="108" spans="2:11" ht="15" customHeight="1">
      <c r="B108" s="229"/>
      <c r="C108" s="206" t="s">
        <v>678</v>
      </c>
      <c r="D108" s="206"/>
      <c r="E108" s="206"/>
      <c r="F108" s="227" t="s">
        <v>679</v>
      </c>
      <c r="G108" s="206"/>
      <c r="H108" s="206" t="s">
        <v>713</v>
      </c>
      <c r="I108" s="206" t="s">
        <v>675</v>
      </c>
      <c r="J108" s="206">
        <v>50</v>
      </c>
      <c r="K108" s="218"/>
    </row>
    <row r="109" spans="2:11" ht="15" customHeight="1">
      <c r="B109" s="229"/>
      <c r="C109" s="206" t="s">
        <v>681</v>
      </c>
      <c r="D109" s="206"/>
      <c r="E109" s="206"/>
      <c r="F109" s="227" t="s">
        <v>673</v>
      </c>
      <c r="G109" s="206"/>
      <c r="H109" s="206" t="s">
        <v>713</v>
      </c>
      <c r="I109" s="206" t="s">
        <v>683</v>
      </c>
      <c r="J109" s="206"/>
      <c r="K109" s="218"/>
    </row>
    <row r="110" spans="2:11" ht="15" customHeight="1">
      <c r="B110" s="229"/>
      <c r="C110" s="206" t="s">
        <v>692</v>
      </c>
      <c r="D110" s="206"/>
      <c r="E110" s="206"/>
      <c r="F110" s="227" t="s">
        <v>679</v>
      </c>
      <c r="G110" s="206"/>
      <c r="H110" s="206" t="s">
        <v>713</v>
      </c>
      <c r="I110" s="206" t="s">
        <v>675</v>
      </c>
      <c r="J110" s="206">
        <v>50</v>
      </c>
      <c r="K110" s="218"/>
    </row>
    <row r="111" spans="2:11" ht="15" customHeight="1">
      <c r="B111" s="229"/>
      <c r="C111" s="206" t="s">
        <v>700</v>
      </c>
      <c r="D111" s="206"/>
      <c r="E111" s="206"/>
      <c r="F111" s="227" t="s">
        <v>679</v>
      </c>
      <c r="G111" s="206"/>
      <c r="H111" s="206" t="s">
        <v>713</v>
      </c>
      <c r="I111" s="206" t="s">
        <v>675</v>
      </c>
      <c r="J111" s="206">
        <v>50</v>
      </c>
      <c r="K111" s="218"/>
    </row>
    <row r="112" spans="2:11" ht="15" customHeight="1">
      <c r="B112" s="229"/>
      <c r="C112" s="206" t="s">
        <v>698</v>
      </c>
      <c r="D112" s="206"/>
      <c r="E112" s="206"/>
      <c r="F112" s="227" t="s">
        <v>679</v>
      </c>
      <c r="G112" s="206"/>
      <c r="H112" s="206" t="s">
        <v>713</v>
      </c>
      <c r="I112" s="206" t="s">
        <v>675</v>
      </c>
      <c r="J112" s="206">
        <v>50</v>
      </c>
      <c r="K112" s="218"/>
    </row>
    <row r="113" spans="2:11" ht="15" customHeight="1">
      <c r="B113" s="229"/>
      <c r="C113" s="206" t="s">
        <v>46</v>
      </c>
      <c r="D113" s="206"/>
      <c r="E113" s="206"/>
      <c r="F113" s="227" t="s">
        <v>673</v>
      </c>
      <c r="G113" s="206"/>
      <c r="H113" s="206" t="s">
        <v>714</v>
      </c>
      <c r="I113" s="206" t="s">
        <v>675</v>
      </c>
      <c r="J113" s="206">
        <v>20</v>
      </c>
      <c r="K113" s="218"/>
    </row>
    <row r="114" spans="2:11" ht="15" customHeight="1">
      <c r="B114" s="229"/>
      <c r="C114" s="206" t="s">
        <v>715</v>
      </c>
      <c r="D114" s="206"/>
      <c r="E114" s="206"/>
      <c r="F114" s="227" t="s">
        <v>673</v>
      </c>
      <c r="G114" s="206"/>
      <c r="H114" s="206" t="s">
        <v>716</v>
      </c>
      <c r="I114" s="206" t="s">
        <v>675</v>
      </c>
      <c r="J114" s="206">
        <v>120</v>
      </c>
      <c r="K114" s="218"/>
    </row>
    <row r="115" spans="2:11" ht="15" customHeight="1">
      <c r="B115" s="229"/>
      <c r="C115" s="206" t="s">
        <v>31</v>
      </c>
      <c r="D115" s="206"/>
      <c r="E115" s="206"/>
      <c r="F115" s="227" t="s">
        <v>673</v>
      </c>
      <c r="G115" s="206"/>
      <c r="H115" s="206" t="s">
        <v>717</v>
      </c>
      <c r="I115" s="206" t="s">
        <v>708</v>
      </c>
      <c r="J115" s="206"/>
      <c r="K115" s="218"/>
    </row>
    <row r="116" spans="2:11" ht="15" customHeight="1">
      <c r="B116" s="229"/>
      <c r="C116" s="206" t="s">
        <v>41</v>
      </c>
      <c r="D116" s="206"/>
      <c r="E116" s="206"/>
      <c r="F116" s="227" t="s">
        <v>673</v>
      </c>
      <c r="G116" s="206"/>
      <c r="H116" s="206" t="s">
        <v>718</v>
      </c>
      <c r="I116" s="206" t="s">
        <v>708</v>
      </c>
      <c r="J116" s="206"/>
      <c r="K116" s="218"/>
    </row>
    <row r="117" spans="2:11" ht="15" customHeight="1">
      <c r="B117" s="229"/>
      <c r="C117" s="206" t="s">
        <v>50</v>
      </c>
      <c r="D117" s="206"/>
      <c r="E117" s="206"/>
      <c r="F117" s="227" t="s">
        <v>673</v>
      </c>
      <c r="G117" s="206"/>
      <c r="H117" s="206" t="s">
        <v>719</v>
      </c>
      <c r="I117" s="206" t="s">
        <v>720</v>
      </c>
      <c r="J117" s="206"/>
      <c r="K117" s="218"/>
    </row>
    <row r="118" spans="2:11" ht="15" customHeight="1">
      <c r="B118" s="232"/>
      <c r="C118" s="238"/>
      <c r="D118" s="238"/>
      <c r="E118" s="238"/>
      <c r="F118" s="238"/>
      <c r="G118" s="238"/>
      <c r="H118" s="238"/>
      <c r="I118" s="238"/>
      <c r="J118" s="238"/>
      <c r="K118" s="234"/>
    </row>
    <row r="119" spans="2:11" ht="18.75" customHeight="1">
      <c r="B119" s="239"/>
      <c r="C119" s="240"/>
      <c r="D119" s="240"/>
      <c r="E119" s="240"/>
      <c r="F119" s="241"/>
      <c r="G119" s="240"/>
      <c r="H119" s="240"/>
      <c r="I119" s="240"/>
      <c r="J119" s="240"/>
      <c r="K119" s="239"/>
    </row>
    <row r="120" spans="2:11" ht="18.75" customHeight="1"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2:11" ht="7.5" customHeight="1">
      <c r="B121" s="242"/>
      <c r="C121" s="243"/>
      <c r="D121" s="243"/>
      <c r="E121" s="243"/>
      <c r="F121" s="243"/>
      <c r="G121" s="243"/>
      <c r="H121" s="243"/>
      <c r="I121" s="243"/>
      <c r="J121" s="243"/>
      <c r="K121" s="244"/>
    </row>
    <row r="122" spans="2:11" ht="45" customHeight="1">
      <c r="B122" s="245"/>
      <c r="C122" s="317" t="s">
        <v>721</v>
      </c>
      <c r="D122" s="317"/>
      <c r="E122" s="317"/>
      <c r="F122" s="317"/>
      <c r="G122" s="317"/>
      <c r="H122" s="317"/>
      <c r="I122" s="317"/>
      <c r="J122" s="317"/>
      <c r="K122" s="246"/>
    </row>
    <row r="123" spans="2:11" ht="17.25" customHeight="1">
      <c r="B123" s="247"/>
      <c r="C123" s="219" t="s">
        <v>667</v>
      </c>
      <c r="D123" s="219"/>
      <c r="E123" s="219"/>
      <c r="F123" s="219" t="s">
        <v>668</v>
      </c>
      <c r="G123" s="220"/>
      <c r="H123" s="219" t="s">
        <v>47</v>
      </c>
      <c r="I123" s="219" t="s">
        <v>50</v>
      </c>
      <c r="J123" s="219" t="s">
        <v>669</v>
      </c>
      <c r="K123" s="248"/>
    </row>
    <row r="124" spans="2:11" ht="17.25" customHeight="1">
      <c r="B124" s="247"/>
      <c r="C124" s="221" t="s">
        <v>670</v>
      </c>
      <c r="D124" s="221"/>
      <c r="E124" s="221"/>
      <c r="F124" s="222" t="s">
        <v>671</v>
      </c>
      <c r="G124" s="223"/>
      <c r="H124" s="221"/>
      <c r="I124" s="221"/>
      <c r="J124" s="221" t="s">
        <v>672</v>
      </c>
      <c r="K124" s="248"/>
    </row>
    <row r="125" spans="2:11" ht="5.25" customHeight="1">
      <c r="B125" s="249"/>
      <c r="C125" s="224"/>
      <c r="D125" s="224"/>
      <c r="E125" s="224"/>
      <c r="F125" s="224"/>
      <c r="G125" s="250"/>
      <c r="H125" s="224"/>
      <c r="I125" s="224"/>
      <c r="J125" s="224"/>
      <c r="K125" s="251"/>
    </row>
    <row r="126" spans="2:11" ht="15" customHeight="1">
      <c r="B126" s="249"/>
      <c r="C126" s="206" t="s">
        <v>676</v>
      </c>
      <c r="D126" s="226"/>
      <c r="E126" s="226"/>
      <c r="F126" s="227" t="s">
        <v>673</v>
      </c>
      <c r="G126" s="206"/>
      <c r="H126" s="206" t="s">
        <v>713</v>
      </c>
      <c r="I126" s="206" t="s">
        <v>675</v>
      </c>
      <c r="J126" s="206">
        <v>120</v>
      </c>
      <c r="K126" s="252"/>
    </row>
    <row r="127" spans="2:11" ht="15" customHeight="1">
      <c r="B127" s="249"/>
      <c r="C127" s="206" t="s">
        <v>722</v>
      </c>
      <c r="D127" s="206"/>
      <c r="E127" s="206"/>
      <c r="F127" s="227" t="s">
        <v>673</v>
      </c>
      <c r="G127" s="206"/>
      <c r="H127" s="206" t="s">
        <v>723</v>
      </c>
      <c r="I127" s="206" t="s">
        <v>675</v>
      </c>
      <c r="J127" s="206" t="s">
        <v>724</v>
      </c>
      <c r="K127" s="252"/>
    </row>
    <row r="128" spans="2:11" ht="15" customHeight="1">
      <c r="B128" s="249"/>
      <c r="C128" s="206" t="s">
        <v>621</v>
      </c>
      <c r="D128" s="206"/>
      <c r="E128" s="206"/>
      <c r="F128" s="227" t="s">
        <v>673</v>
      </c>
      <c r="G128" s="206"/>
      <c r="H128" s="206" t="s">
        <v>725</v>
      </c>
      <c r="I128" s="206" t="s">
        <v>675</v>
      </c>
      <c r="J128" s="206" t="s">
        <v>724</v>
      </c>
      <c r="K128" s="252"/>
    </row>
    <row r="129" spans="2:11" ht="15" customHeight="1">
      <c r="B129" s="249"/>
      <c r="C129" s="206" t="s">
        <v>684</v>
      </c>
      <c r="D129" s="206"/>
      <c r="E129" s="206"/>
      <c r="F129" s="227" t="s">
        <v>679</v>
      </c>
      <c r="G129" s="206"/>
      <c r="H129" s="206" t="s">
        <v>685</v>
      </c>
      <c r="I129" s="206" t="s">
        <v>675</v>
      </c>
      <c r="J129" s="206">
        <v>15</v>
      </c>
      <c r="K129" s="252"/>
    </row>
    <row r="130" spans="2:11" ht="15" customHeight="1">
      <c r="B130" s="249"/>
      <c r="C130" s="230" t="s">
        <v>686</v>
      </c>
      <c r="D130" s="230"/>
      <c r="E130" s="230"/>
      <c r="F130" s="231" t="s">
        <v>679</v>
      </c>
      <c r="G130" s="230"/>
      <c r="H130" s="230" t="s">
        <v>687</v>
      </c>
      <c r="I130" s="230" t="s">
        <v>675</v>
      </c>
      <c r="J130" s="230">
        <v>15</v>
      </c>
      <c r="K130" s="252"/>
    </row>
    <row r="131" spans="2:11" ht="15" customHeight="1">
      <c r="B131" s="249"/>
      <c r="C131" s="230" t="s">
        <v>688</v>
      </c>
      <c r="D131" s="230"/>
      <c r="E131" s="230"/>
      <c r="F131" s="231" t="s">
        <v>679</v>
      </c>
      <c r="G131" s="230"/>
      <c r="H131" s="230" t="s">
        <v>689</v>
      </c>
      <c r="I131" s="230" t="s">
        <v>675</v>
      </c>
      <c r="J131" s="230">
        <v>20</v>
      </c>
      <c r="K131" s="252"/>
    </row>
    <row r="132" spans="2:11" ht="15" customHeight="1">
      <c r="B132" s="249"/>
      <c r="C132" s="230" t="s">
        <v>690</v>
      </c>
      <c r="D132" s="230"/>
      <c r="E132" s="230"/>
      <c r="F132" s="231" t="s">
        <v>679</v>
      </c>
      <c r="G132" s="230"/>
      <c r="H132" s="230" t="s">
        <v>691</v>
      </c>
      <c r="I132" s="230" t="s">
        <v>675</v>
      </c>
      <c r="J132" s="230">
        <v>20</v>
      </c>
      <c r="K132" s="252"/>
    </row>
    <row r="133" spans="2:11" ht="15" customHeight="1">
      <c r="B133" s="249"/>
      <c r="C133" s="206" t="s">
        <v>678</v>
      </c>
      <c r="D133" s="206"/>
      <c r="E133" s="206"/>
      <c r="F133" s="227" t="s">
        <v>679</v>
      </c>
      <c r="G133" s="206"/>
      <c r="H133" s="206" t="s">
        <v>713</v>
      </c>
      <c r="I133" s="206" t="s">
        <v>675</v>
      </c>
      <c r="J133" s="206">
        <v>50</v>
      </c>
      <c r="K133" s="252"/>
    </row>
    <row r="134" spans="2:11" ht="15" customHeight="1">
      <c r="B134" s="249"/>
      <c r="C134" s="206" t="s">
        <v>692</v>
      </c>
      <c r="D134" s="206"/>
      <c r="E134" s="206"/>
      <c r="F134" s="227" t="s">
        <v>679</v>
      </c>
      <c r="G134" s="206"/>
      <c r="H134" s="206" t="s">
        <v>713</v>
      </c>
      <c r="I134" s="206" t="s">
        <v>675</v>
      </c>
      <c r="J134" s="206">
        <v>50</v>
      </c>
      <c r="K134" s="252"/>
    </row>
    <row r="135" spans="2:11" ht="15" customHeight="1">
      <c r="B135" s="249"/>
      <c r="C135" s="206" t="s">
        <v>698</v>
      </c>
      <c r="D135" s="206"/>
      <c r="E135" s="206"/>
      <c r="F135" s="227" t="s">
        <v>679</v>
      </c>
      <c r="G135" s="206"/>
      <c r="H135" s="206" t="s">
        <v>713</v>
      </c>
      <c r="I135" s="206" t="s">
        <v>675</v>
      </c>
      <c r="J135" s="206">
        <v>50</v>
      </c>
      <c r="K135" s="252"/>
    </row>
    <row r="136" spans="2:11" ht="15" customHeight="1">
      <c r="B136" s="249"/>
      <c r="C136" s="206" t="s">
        <v>700</v>
      </c>
      <c r="D136" s="206"/>
      <c r="E136" s="206"/>
      <c r="F136" s="227" t="s">
        <v>679</v>
      </c>
      <c r="G136" s="206"/>
      <c r="H136" s="206" t="s">
        <v>713</v>
      </c>
      <c r="I136" s="206" t="s">
        <v>675</v>
      </c>
      <c r="J136" s="206">
        <v>50</v>
      </c>
      <c r="K136" s="252"/>
    </row>
    <row r="137" spans="2:11" ht="15" customHeight="1">
      <c r="B137" s="249"/>
      <c r="C137" s="206" t="s">
        <v>701</v>
      </c>
      <c r="D137" s="206"/>
      <c r="E137" s="206"/>
      <c r="F137" s="227" t="s">
        <v>679</v>
      </c>
      <c r="G137" s="206"/>
      <c r="H137" s="206" t="s">
        <v>726</v>
      </c>
      <c r="I137" s="206" t="s">
        <v>675</v>
      </c>
      <c r="J137" s="206">
        <v>255</v>
      </c>
      <c r="K137" s="252"/>
    </row>
    <row r="138" spans="2:11" ht="15" customHeight="1">
      <c r="B138" s="249"/>
      <c r="C138" s="206" t="s">
        <v>703</v>
      </c>
      <c r="D138" s="206"/>
      <c r="E138" s="206"/>
      <c r="F138" s="227" t="s">
        <v>673</v>
      </c>
      <c r="G138" s="206"/>
      <c r="H138" s="206" t="s">
        <v>727</v>
      </c>
      <c r="I138" s="206" t="s">
        <v>705</v>
      </c>
      <c r="J138" s="206"/>
      <c r="K138" s="252"/>
    </row>
    <row r="139" spans="2:11" ht="15" customHeight="1">
      <c r="B139" s="249"/>
      <c r="C139" s="206" t="s">
        <v>706</v>
      </c>
      <c r="D139" s="206"/>
      <c r="E139" s="206"/>
      <c r="F139" s="227" t="s">
        <v>673</v>
      </c>
      <c r="G139" s="206"/>
      <c r="H139" s="206" t="s">
        <v>728</v>
      </c>
      <c r="I139" s="206" t="s">
        <v>708</v>
      </c>
      <c r="J139" s="206"/>
      <c r="K139" s="252"/>
    </row>
    <row r="140" spans="2:11" ht="15" customHeight="1">
      <c r="B140" s="249"/>
      <c r="C140" s="206" t="s">
        <v>709</v>
      </c>
      <c r="D140" s="206"/>
      <c r="E140" s="206"/>
      <c r="F140" s="227" t="s">
        <v>673</v>
      </c>
      <c r="G140" s="206"/>
      <c r="H140" s="206" t="s">
        <v>709</v>
      </c>
      <c r="I140" s="206" t="s">
        <v>708</v>
      </c>
      <c r="J140" s="206"/>
      <c r="K140" s="252"/>
    </row>
    <row r="141" spans="2:11" ht="15" customHeight="1">
      <c r="B141" s="249"/>
      <c r="C141" s="206" t="s">
        <v>31</v>
      </c>
      <c r="D141" s="206"/>
      <c r="E141" s="206"/>
      <c r="F141" s="227" t="s">
        <v>673</v>
      </c>
      <c r="G141" s="206"/>
      <c r="H141" s="206" t="s">
        <v>729</v>
      </c>
      <c r="I141" s="206" t="s">
        <v>708</v>
      </c>
      <c r="J141" s="206"/>
      <c r="K141" s="252"/>
    </row>
    <row r="142" spans="2:11" ht="15" customHeight="1">
      <c r="B142" s="249"/>
      <c r="C142" s="206" t="s">
        <v>730</v>
      </c>
      <c r="D142" s="206"/>
      <c r="E142" s="206"/>
      <c r="F142" s="227" t="s">
        <v>673</v>
      </c>
      <c r="G142" s="206"/>
      <c r="H142" s="206" t="s">
        <v>731</v>
      </c>
      <c r="I142" s="206" t="s">
        <v>708</v>
      </c>
      <c r="J142" s="206"/>
      <c r="K142" s="252"/>
    </row>
    <row r="143" spans="2:11" ht="15" customHeight="1">
      <c r="B143" s="253"/>
      <c r="C143" s="254"/>
      <c r="D143" s="254"/>
      <c r="E143" s="254"/>
      <c r="F143" s="254"/>
      <c r="G143" s="254"/>
      <c r="H143" s="254"/>
      <c r="I143" s="254"/>
      <c r="J143" s="254"/>
      <c r="K143" s="255"/>
    </row>
    <row r="144" spans="2:11" ht="18.75" customHeight="1">
      <c r="B144" s="240"/>
      <c r="C144" s="240"/>
      <c r="D144" s="240"/>
      <c r="E144" s="240"/>
      <c r="F144" s="241"/>
      <c r="G144" s="240"/>
      <c r="H144" s="240"/>
      <c r="I144" s="240"/>
      <c r="J144" s="240"/>
      <c r="K144" s="240"/>
    </row>
    <row r="145" spans="2:11" ht="18.75" customHeight="1"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</row>
    <row r="146" spans="2:11" ht="7.5" customHeight="1">
      <c r="B146" s="214"/>
      <c r="C146" s="215"/>
      <c r="D146" s="215"/>
      <c r="E146" s="215"/>
      <c r="F146" s="215"/>
      <c r="G146" s="215"/>
      <c r="H146" s="215"/>
      <c r="I146" s="215"/>
      <c r="J146" s="215"/>
      <c r="K146" s="216"/>
    </row>
    <row r="147" spans="2:11" ht="45" customHeight="1">
      <c r="B147" s="217"/>
      <c r="C147" s="318" t="s">
        <v>732</v>
      </c>
      <c r="D147" s="318"/>
      <c r="E147" s="318"/>
      <c r="F147" s="318"/>
      <c r="G147" s="318"/>
      <c r="H147" s="318"/>
      <c r="I147" s="318"/>
      <c r="J147" s="318"/>
      <c r="K147" s="218"/>
    </row>
    <row r="148" spans="2:11" ht="17.25" customHeight="1">
      <c r="B148" s="217"/>
      <c r="C148" s="219" t="s">
        <v>667</v>
      </c>
      <c r="D148" s="219"/>
      <c r="E148" s="219"/>
      <c r="F148" s="219" t="s">
        <v>668</v>
      </c>
      <c r="G148" s="220"/>
      <c r="H148" s="219" t="s">
        <v>47</v>
      </c>
      <c r="I148" s="219" t="s">
        <v>50</v>
      </c>
      <c r="J148" s="219" t="s">
        <v>669</v>
      </c>
      <c r="K148" s="218"/>
    </row>
    <row r="149" spans="2:11" ht="17.25" customHeight="1">
      <c r="B149" s="217"/>
      <c r="C149" s="221" t="s">
        <v>670</v>
      </c>
      <c r="D149" s="221"/>
      <c r="E149" s="221"/>
      <c r="F149" s="222" t="s">
        <v>671</v>
      </c>
      <c r="G149" s="223"/>
      <c r="H149" s="221"/>
      <c r="I149" s="221"/>
      <c r="J149" s="221" t="s">
        <v>672</v>
      </c>
      <c r="K149" s="218"/>
    </row>
    <row r="150" spans="2:11" ht="5.25" customHeight="1">
      <c r="B150" s="229"/>
      <c r="C150" s="224"/>
      <c r="D150" s="224"/>
      <c r="E150" s="224"/>
      <c r="F150" s="224"/>
      <c r="G150" s="225"/>
      <c r="H150" s="224"/>
      <c r="I150" s="224"/>
      <c r="J150" s="224"/>
      <c r="K150" s="252"/>
    </row>
    <row r="151" spans="2:11" ht="15" customHeight="1">
      <c r="B151" s="229"/>
      <c r="C151" s="65" t="s">
        <v>676</v>
      </c>
      <c r="D151" s="206"/>
      <c r="E151" s="206"/>
      <c r="F151" s="256" t="s">
        <v>673</v>
      </c>
      <c r="G151" s="206"/>
      <c r="H151" s="65" t="s">
        <v>713</v>
      </c>
      <c r="I151" s="65" t="s">
        <v>675</v>
      </c>
      <c r="J151" s="65">
        <v>120</v>
      </c>
      <c r="K151" s="252"/>
    </row>
    <row r="152" spans="2:11" ht="15" customHeight="1">
      <c r="B152" s="229"/>
      <c r="C152" s="65" t="s">
        <v>722</v>
      </c>
      <c r="D152" s="206"/>
      <c r="E152" s="206"/>
      <c r="F152" s="256" t="s">
        <v>673</v>
      </c>
      <c r="G152" s="206"/>
      <c r="H152" s="65" t="s">
        <v>733</v>
      </c>
      <c r="I152" s="65" t="s">
        <v>675</v>
      </c>
      <c r="J152" s="65" t="s">
        <v>724</v>
      </c>
      <c r="K152" s="252"/>
    </row>
    <row r="153" spans="2:11" ht="15" customHeight="1">
      <c r="B153" s="229"/>
      <c r="C153" s="65" t="s">
        <v>621</v>
      </c>
      <c r="D153" s="206"/>
      <c r="E153" s="206"/>
      <c r="F153" s="256" t="s">
        <v>673</v>
      </c>
      <c r="G153" s="206"/>
      <c r="H153" s="65" t="s">
        <v>734</v>
      </c>
      <c r="I153" s="65" t="s">
        <v>675</v>
      </c>
      <c r="J153" s="65" t="s">
        <v>724</v>
      </c>
      <c r="K153" s="252"/>
    </row>
    <row r="154" spans="2:11" ht="15" customHeight="1">
      <c r="B154" s="229"/>
      <c r="C154" s="65" t="s">
        <v>678</v>
      </c>
      <c r="D154" s="206"/>
      <c r="E154" s="206"/>
      <c r="F154" s="256" t="s">
        <v>679</v>
      </c>
      <c r="G154" s="206"/>
      <c r="H154" s="65" t="s">
        <v>713</v>
      </c>
      <c r="I154" s="65" t="s">
        <v>675</v>
      </c>
      <c r="J154" s="65">
        <v>50</v>
      </c>
      <c r="K154" s="252"/>
    </row>
    <row r="155" spans="2:11" ht="15" customHeight="1">
      <c r="B155" s="229"/>
      <c r="C155" s="65" t="s">
        <v>681</v>
      </c>
      <c r="D155" s="206"/>
      <c r="E155" s="206"/>
      <c r="F155" s="256" t="s">
        <v>673</v>
      </c>
      <c r="G155" s="206"/>
      <c r="H155" s="65" t="s">
        <v>713</v>
      </c>
      <c r="I155" s="65" t="s">
        <v>683</v>
      </c>
      <c r="J155" s="65"/>
      <c r="K155" s="252"/>
    </row>
    <row r="156" spans="2:11" ht="15" customHeight="1">
      <c r="B156" s="229"/>
      <c r="C156" s="65" t="s">
        <v>692</v>
      </c>
      <c r="D156" s="206"/>
      <c r="E156" s="206"/>
      <c r="F156" s="256" t="s">
        <v>679</v>
      </c>
      <c r="G156" s="206"/>
      <c r="H156" s="65" t="s">
        <v>713</v>
      </c>
      <c r="I156" s="65" t="s">
        <v>675</v>
      </c>
      <c r="J156" s="65">
        <v>50</v>
      </c>
      <c r="K156" s="252"/>
    </row>
    <row r="157" spans="2:11" ht="15" customHeight="1">
      <c r="B157" s="229"/>
      <c r="C157" s="65" t="s">
        <v>700</v>
      </c>
      <c r="D157" s="206"/>
      <c r="E157" s="206"/>
      <c r="F157" s="256" t="s">
        <v>679</v>
      </c>
      <c r="G157" s="206"/>
      <c r="H157" s="65" t="s">
        <v>713</v>
      </c>
      <c r="I157" s="65" t="s">
        <v>675</v>
      </c>
      <c r="J157" s="65">
        <v>50</v>
      </c>
      <c r="K157" s="252"/>
    </row>
    <row r="158" spans="2:11" ht="15" customHeight="1">
      <c r="B158" s="229"/>
      <c r="C158" s="65" t="s">
        <v>698</v>
      </c>
      <c r="D158" s="206"/>
      <c r="E158" s="206"/>
      <c r="F158" s="256" t="s">
        <v>679</v>
      </c>
      <c r="G158" s="206"/>
      <c r="H158" s="65" t="s">
        <v>713</v>
      </c>
      <c r="I158" s="65" t="s">
        <v>675</v>
      </c>
      <c r="J158" s="65">
        <v>50</v>
      </c>
      <c r="K158" s="252"/>
    </row>
    <row r="159" spans="2:11" ht="15" customHeight="1">
      <c r="B159" s="229"/>
      <c r="C159" s="65" t="s">
        <v>86</v>
      </c>
      <c r="D159" s="206"/>
      <c r="E159" s="206"/>
      <c r="F159" s="256" t="s">
        <v>673</v>
      </c>
      <c r="G159" s="206"/>
      <c r="H159" s="65" t="s">
        <v>735</v>
      </c>
      <c r="I159" s="65" t="s">
        <v>675</v>
      </c>
      <c r="J159" s="65" t="s">
        <v>736</v>
      </c>
      <c r="K159" s="252"/>
    </row>
    <row r="160" spans="2:11" ht="15" customHeight="1">
      <c r="B160" s="229"/>
      <c r="C160" s="65" t="s">
        <v>737</v>
      </c>
      <c r="D160" s="206"/>
      <c r="E160" s="206"/>
      <c r="F160" s="256" t="s">
        <v>673</v>
      </c>
      <c r="G160" s="206"/>
      <c r="H160" s="65" t="s">
        <v>738</v>
      </c>
      <c r="I160" s="65" t="s">
        <v>708</v>
      </c>
      <c r="J160" s="65"/>
      <c r="K160" s="252"/>
    </row>
    <row r="161" spans="2:11" ht="15" customHeight="1">
      <c r="B161" s="257"/>
      <c r="C161" s="238"/>
      <c r="D161" s="238"/>
      <c r="E161" s="238"/>
      <c r="F161" s="238"/>
      <c r="G161" s="238"/>
      <c r="H161" s="238"/>
      <c r="I161" s="238"/>
      <c r="J161" s="238"/>
      <c r="K161" s="258"/>
    </row>
    <row r="162" spans="2:11" ht="18.75" customHeight="1">
      <c r="B162" s="240"/>
      <c r="C162" s="250"/>
      <c r="D162" s="250"/>
      <c r="E162" s="250"/>
      <c r="F162" s="259"/>
      <c r="G162" s="250"/>
      <c r="H162" s="250"/>
      <c r="I162" s="250"/>
      <c r="J162" s="250"/>
      <c r="K162" s="240"/>
    </row>
    <row r="163" spans="2:11" ht="18.75" customHeight="1"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</row>
    <row r="164" spans="2:11" ht="7.5" customHeight="1">
      <c r="B164" s="195"/>
      <c r="C164" s="196"/>
      <c r="D164" s="196"/>
      <c r="E164" s="196"/>
      <c r="F164" s="196"/>
      <c r="G164" s="196"/>
      <c r="H164" s="196"/>
      <c r="I164" s="196"/>
      <c r="J164" s="196"/>
      <c r="K164" s="197"/>
    </row>
    <row r="165" spans="2:11" ht="45" customHeight="1">
      <c r="B165" s="198"/>
      <c r="C165" s="317" t="s">
        <v>739</v>
      </c>
      <c r="D165" s="317"/>
      <c r="E165" s="317"/>
      <c r="F165" s="317"/>
      <c r="G165" s="317"/>
      <c r="H165" s="317"/>
      <c r="I165" s="317"/>
      <c r="J165" s="317"/>
      <c r="K165" s="199"/>
    </row>
    <row r="166" spans="2:11" ht="17.25" customHeight="1">
      <c r="B166" s="198"/>
      <c r="C166" s="219" t="s">
        <v>667</v>
      </c>
      <c r="D166" s="219"/>
      <c r="E166" s="219"/>
      <c r="F166" s="219" t="s">
        <v>668</v>
      </c>
      <c r="G166" s="260"/>
      <c r="H166" s="261" t="s">
        <v>47</v>
      </c>
      <c r="I166" s="261" t="s">
        <v>50</v>
      </c>
      <c r="J166" s="219" t="s">
        <v>669</v>
      </c>
      <c r="K166" s="199"/>
    </row>
    <row r="167" spans="2:11" ht="17.25" customHeight="1">
      <c r="B167" s="200"/>
      <c r="C167" s="221" t="s">
        <v>670</v>
      </c>
      <c r="D167" s="221"/>
      <c r="E167" s="221"/>
      <c r="F167" s="222" t="s">
        <v>671</v>
      </c>
      <c r="G167" s="262"/>
      <c r="H167" s="263"/>
      <c r="I167" s="263"/>
      <c r="J167" s="221" t="s">
        <v>672</v>
      </c>
      <c r="K167" s="201"/>
    </row>
    <row r="168" spans="2:11" ht="5.25" customHeight="1">
      <c r="B168" s="229"/>
      <c r="C168" s="224"/>
      <c r="D168" s="224"/>
      <c r="E168" s="224"/>
      <c r="F168" s="224"/>
      <c r="G168" s="225"/>
      <c r="H168" s="224"/>
      <c r="I168" s="224"/>
      <c r="J168" s="224"/>
      <c r="K168" s="252"/>
    </row>
    <row r="169" spans="2:11" ht="15" customHeight="1">
      <c r="B169" s="229"/>
      <c r="C169" s="206" t="s">
        <v>676</v>
      </c>
      <c r="D169" s="206"/>
      <c r="E169" s="206"/>
      <c r="F169" s="227" t="s">
        <v>673</v>
      </c>
      <c r="G169" s="206"/>
      <c r="H169" s="206" t="s">
        <v>713</v>
      </c>
      <c r="I169" s="206" t="s">
        <v>675</v>
      </c>
      <c r="J169" s="206">
        <v>120</v>
      </c>
      <c r="K169" s="252"/>
    </row>
    <row r="170" spans="2:11" ht="15" customHeight="1">
      <c r="B170" s="229"/>
      <c r="C170" s="206" t="s">
        <v>722</v>
      </c>
      <c r="D170" s="206"/>
      <c r="E170" s="206"/>
      <c r="F170" s="227" t="s">
        <v>673</v>
      </c>
      <c r="G170" s="206"/>
      <c r="H170" s="206" t="s">
        <v>723</v>
      </c>
      <c r="I170" s="206" t="s">
        <v>675</v>
      </c>
      <c r="J170" s="206" t="s">
        <v>724</v>
      </c>
      <c r="K170" s="252"/>
    </row>
    <row r="171" spans="2:11" ht="15" customHeight="1">
      <c r="B171" s="229"/>
      <c r="C171" s="206" t="s">
        <v>621</v>
      </c>
      <c r="D171" s="206"/>
      <c r="E171" s="206"/>
      <c r="F171" s="227" t="s">
        <v>673</v>
      </c>
      <c r="G171" s="206"/>
      <c r="H171" s="206" t="s">
        <v>740</v>
      </c>
      <c r="I171" s="206" t="s">
        <v>675</v>
      </c>
      <c r="J171" s="206" t="s">
        <v>724</v>
      </c>
      <c r="K171" s="252"/>
    </row>
    <row r="172" spans="2:11" ht="15" customHeight="1">
      <c r="B172" s="229"/>
      <c r="C172" s="206" t="s">
        <v>678</v>
      </c>
      <c r="D172" s="206"/>
      <c r="E172" s="206"/>
      <c r="F172" s="227" t="s">
        <v>679</v>
      </c>
      <c r="G172" s="206"/>
      <c r="H172" s="206" t="s">
        <v>740</v>
      </c>
      <c r="I172" s="206" t="s">
        <v>675</v>
      </c>
      <c r="J172" s="206">
        <v>50</v>
      </c>
      <c r="K172" s="252"/>
    </row>
    <row r="173" spans="2:11" ht="15" customHeight="1">
      <c r="B173" s="229"/>
      <c r="C173" s="206" t="s">
        <v>681</v>
      </c>
      <c r="D173" s="206"/>
      <c r="E173" s="206"/>
      <c r="F173" s="227" t="s">
        <v>673</v>
      </c>
      <c r="G173" s="206"/>
      <c r="H173" s="206" t="s">
        <v>740</v>
      </c>
      <c r="I173" s="206" t="s">
        <v>683</v>
      </c>
      <c r="J173" s="206"/>
      <c r="K173" s="252"/>
    </row>
    <row r="174" spans="2:11" ht="15" customHeight="1">
      <c r="B174" s="229"/>
      <c r="C174" s="206" t="s">
        <v>692</v>
      </c>
      <c r="D174" s="206"/>
      <c r="E174" s="206"/>
      <c r="F174" s="227" t="s">
        <v>679</v>
      </c>
      <c r="G174" s="206"/>
      <c r="H174" s="206" t="s">
        <v>740</v>
      </c>
      <c r="I174" s="206" t="s">
        <v>675</v>
      </c>
      <c r="J174" s="206">
        <v>50</v>
      </c>
      <c r="K174" s="252"/>
    </row>
    <row r="175" spans="2:11" ht="15" customHeight="1">
      <c r="B175" s="229"/>
      <c r="C175" s="206" t="s">
        <v>700</v>
      </c>
      <c r="D175" s="206"/>
      <c r="E175" s="206"/>
      <c r="F175" s="227" t="s">
        <v>679</v>
      </c>
      <c r="G175" s="206"/>
      <c r="H175" s="206" t="s">
        <v>740</v>
      </c>
      <c r="I175" s="206" t="s">
        <v>675</v>
      </c>
      <c r="J175" s="206">
        <v>50</v>
      </c>
      <c r="K175" s="252"/>
    </row>
    <row r="176" spans="2:11" ht="15" customHeight="1">
      <c r="B176" s="229"/>
      <c r="C176" s="206" t="s">
        <v>698</v>
      </c>
      <c r="D176" s="206"/>
      <c r="E176" s="206"/>
      <c r="F176" s="227" t="s">
        <v>679</v>
      </c>
      <c r="G176" s="206"/>
      <c r="H176" s="206" t="s">
        <v>740</v>
      </c>
      <c r="I176" s="206" t="s">
        <v>675</v>
      </c>
      <c r="J176" s="206">
        <v>50</v>
      </c>
      <c r="K176" s="252"/>
    </row>
    <row r="177" spans="2:11" ht="15" customHeight="1">
      <c r="B177" s="229"/>
      <c r="C177" s="206" t="s">
        <v>104</v>
      </c>
      <c r="D177" s="206"/>
      <c r="E177" s="206"/>
      <c r="F177" s="227" t="s">
        <v>673</v>
      </c>
      <c r="G177" s="206"/>
      <c r="H177" s="206" t="s">
        <v>741</v>
      </c>
      <c r="I177" s="206" t="s">
        <v>742</v>
      </c>
      <c r="J177" s="206"/>
      <c r="K177" s="252"/>
    </row>
    <row r="178" spans="2:11" ht="15" customHeight="1">
      <c r="B178" s="229"/>
      <c r="C178" s="206" t="s">
        <v>50</v>
      </c>
      <c r="D178" s="206"/>
      <c r="E178" s="206"/>
      <c r="F178" s="227" t="s">
        <v>673</v>
      </c>
      <c r="G178" s="206"/>
      <c r="H178" s="206" t="s">
        <v>743</v>
      </c>
      <c r="I178" s="206" t="s">
        <v>744</v>
      </c>
      <c r="J178" s="206">
        <v>1</v>
      </c>
      <c r="K178" s="252"/>
    </row>
    <row r="179" spans="2:11" ht="15" customHeight="1">
      <c r="B179" s="229"/>
      <c r="C179" s="206" t="s">
        <v>46</v>
      </c>
      <c r="D179" s="206"/>
      <c r="E179" s="206"/>
      <c r="F179" s="227" t="s">
        <v>673</v>
      </c>
      <c r="G179" s="206"/>
      <c r="H179" s="206" t="s">
        <v>745</v>
      </c>
      <c r="I179" s="206" t="s">
        <v>675</v>
      </c>
      <c r="J179" s="206">
        <v>20</v>
      </c>
      <c r="K179" s="252"/>
    </row>
    <row r="180" spans="2:11" ht="15" customHeight="1">
      <c r="B180" s="229"/>
      <c r="C180" s="206" t="s">
        <v>47</v>
      </c>
      <c r="D180" s="206"/>
      <c r="E180" s="206"/>
      <c r="F180" s="227" t="s">
        <v>673</v>
      </c>
      <c r="G180" s="206"/>
      <c r="H180" s="206" t="s">
        <v>746</v>
      </c>
      <c r="I180" s="206" t="s">
        <v>675</v>
      </c>
      <c r="J180" s="206">
        <v>255</v>
      </c>
      <c r="K180" s="252"/>
    </row>
    <row r="181" spans="2:11" ht="15" customHeight="1">
      <c r="B181" s="229"/>
      <c r="C181" s="206" t="s">
        <v>105</v>
      </c>
      <c r="D181" s="206"/>
      <c r="E181" s="206"/>
      <c r="F181" s="227" t="s">
        <v>673</v>
      </c>
      <c r="G181" s="206"/>
      <c r="H181" s="206" t="s">
        <v>637</v>
      </c>
      <c r="I181" s="206" t="s">
        <v>675</v>
      </c>
      <c r="J181" s="206">
        <v>10</v>
      </c>
      <c r="K181" s="252"/>
    </row>
    <row r="182" spans="2:11" ht="15" customHeight="1">
      <c r="B182" s="229"/>
      <c r="C182" s="206" t="s">
        <v>106</v>
      </c>
      <c r="D182" s="206"/>
      <c r="E182" s="206"/>
      <c r="F182" s="227" t="s">
        <v>673</v>
      </c>
      <c r="G182" s="206"/>
      <c r="H182" s="206" t="s">
        <v>747</v>
      </c>
      <c r="I182" s="206" t="s">
        <v>708</v>
      </c>
      <c r="J182" s="206"/>
      <c r="K182" s="252"/>
    </row>
    <row r="183" spans="2:11" ht="15" customHeight="1">
      <c r="B183" s="229"/>
      <c r="C183" s="206" t="s">
        <v>748</v>
      </c>
      <c r="D183" s="206"/>
      <c r="E183" s="206"/>
      <c r="F183" s="227" t="s">
        <v>673</v>
      </c>
      <c r="G183" s="206"/>
      <c r="H183" s="206" t="s">
        <v>749</v>
      </c>
      <c r="I183" s="206" t="s">
        <v>708</v>
      </c>
      <c r="J183" s="206"/>
      <c r="K183" s="252"/>
    </row>
    <row r="184" spans="2:11" ht="15" customHeight="1">
      <c r="B184" s="229"/>
      <c r="C184" s="206" t="s">
        <v>737</v>
      </c>
      <c r="D184" s="206"/>
      <c r="E184" s="206"/>
      <c r="F184" s="227" t="s">
        <v>673</v>
      </c>
      <c r="G184" s="206"/>
      <c r="H184" s="206" t="s">
        <v>750</v>
      </c>
      <c r="I184" s="206" t="s">
        <v>708</v>
      </c>
      <c r="J184" s="206"/>
      <c r="K184" s="252"/>
    </row>
    <row r="185" spans="2:11" ht="15" customHeight="1">
      <c r="B185" s="229"/>
      <c r="C185" s="206" t="s">
        <v>108</v>
      </c>
      <c r="D185" s="206"/>
      <c r="E185" s="206"/>
      <c r="F185" s="227" t="s">
        <v>679</v>
      </c>
      <c r="G185" s="206"/>
      <c r="H185" s="206" t="s">
        <v>751</v>
      </c>
      <c r="I185" s="206" t="s">
        <v>675</v>
      </c>
      <c r="J185" s="206">
        <v>50</v>
      </c>
      <c r="K185" s="252"/>
    </row>
    <row r="186" spans="2:11" ht="15" customHeight="1">
      <c r="B186" s="229"/>
      <c r="C186" s="206" t="s">
        <v>752</v>
      </c>
      <c r="D186" s="206"/>
      <c r="E186" s="206"/>
      <c r="F186" s="227" t="s">
        <v>679</v>
      </c>
      <c r="G186" s="206"/>
      <c r="H186" s="206" t="s">
        <v>753</v>
      </c>
      <c r="I186" s="206" t="s">
        <v>754</v>
      </c>
      <c r="J186" s="206"/>
      <c r="K186" s="252"/>
    </row>
    <row r="187" spans="2:11" ht="15" customHeight="1">
      <c r="B187" s="229"/>
      <c r="C187" s="206" t="s">
        <v>755</v>
      </c>
      <c r="D187" s="206"/>
      <c r="E187" s="206"/>
      <c r="F187" s="227" t="s">
        <v>679</v>
      </c>
      <c r="G187" s="206"/>
      <c r="H187" s="206" t="s">
        <v>756</v>
      </c>
      <c r="I187" s="206" t="s">
        <v>754</v>
      </c>
      <c r="J187" s="206"/>
      <c r="K187" s="252"/>
    </row>
    <row r="188" spans="2:11" ht="15" customHeight="1">
      <c r="B188" s="229"/>
      <c r="C188" s="206" t="s">
        <v>757</v>
      </c>
      <c r="D188" s="206"/>
      <c r="E188" s="206"/>
      <c r="F188" s="227" t="s">
        <v>679</v>
      </c>
      <c r="G188" s="206"/>
      <c r="H188" s="206" t="s">
        <v>758</v>
      </c>
      <c r="I188" s="206" t="s">
        <v>754</v>
      </c>
      <c r="J188" s="206"/>
      <c r="K188" s="252"/>
    </row>
    <row r="189" spans="2:11" ht="15" customHeight="1">
      <c r="B189" s="229"/>
      <c r="C189" s="264" t="s">
        <v>759</v>
      </c>
      <c r="D189" s="206"/>
      <c r="E189" s="206"/>
      <c r="F189" s="227" t="s">
        <v>679</v>
      </c>
      <c r="G189" s="206"/>
      <c r="H189" s="206" t="s">
        <v>760</v>
      </c>
      <c r="I189" s="206" t="s">
        <v>761</v>
      </c>
      <c r="J189" s="265" t="s">
        <v>762</v>
      </c>
      <c r="K189" s="252"/>
    </row>
    <row r="190" spans="2:11" ht="15" customHeight="1">
      <c r="B190" s="229"/>
      <c r="C190" s="264" t="s">
        <v>35</v>
      </c>
      <c r="D190" s="206"/>
      <c r="E190" s="206"/>
      <c r="F190" s="227" t="s">
        <v>673</v>
      </c>
      <c r="G190" s="206"/>
      <c r="H190" s="203" t="s">
        <v>763</v>
      </c>
      <c r="I190" s="206" t="s">
        <v>764</v>
      </c>
      <c r="J190" s="206"/>
      <c r="K190" s="252"/>
    </row>
    <row r="191" spans="2:11" ht="15" customHeight="1">
      <c r="B191" s="229"/>
      <c r="C191" s="264" t="s">
        <v>765</v>
      </c>
      <c r="D191" s="206"/>
      <c r="E191" s="206"/>
      <c r="F191" s="227" t="s">
        <v>673</v>
      </c>
      <c r="G191" s="206"/>
      <c r="H191" s="206" t="s">
        <v>766</v>
      </c>
      <c r="I191" s="206" t="s">
        <v>708</v>
      </c>
      <c r="J191" s="206"/>
      <c r="K191" s="252"/>
    </row>
    <row r="192" spans="2:11" ht="15" customHeight="1">
      <c r="B192" s="229"/>
      <c r="C192" s="264" t="s">
        <v>767</v>
      </c>
      <c r="D192" s="206"/>
      <c r="E192" s="206"/>
      <c r="F192" s="227" t="s">
        <v>673</v>
      </c>
      <c r="G192" s="206"/>
      <c r="H192" s="206" t="s">
        <v>768</v>
      </c>
      <c r="I192" s="206" t="s">
        <v>708</v>
      </c>
      <c r="J192" s="206"/>
      <c r="K192" s="252"/>
    </row>
    <row r="193" spans="2:11" ht="15" customHeight="1">
      <c r="B193" s="229"/>
      <c r="C193" s="264" t="s">
        <v>769</v>
      </c>
      <c r="D193" s="206"/>
      <c r="E193" s="206"/>
      <c r="F193" s="227" t="s">
        <v>679</v>
      </c>
      <c r="G193" s="206"/>
      <c r="H193" s="206" t="s">
        <v>770</v>
      </c>
      <c r="I193" s="206" t="s">
        <v>708</v>
      </c>
      <c r="J193" s="206"/>
      <c r="K193" s="252"/>
    </row>
    <row r="194" spans="2:11" ht="15" customHeight="1">
      <c r="B194" s="257"/>
      <c r="C194" s="266"/>
      <c r="D194" s="238"/>
      <c r="E194" s="238"/>
      <c r="F194" s="238"/>
      <c r="G194" s="238"/>
      <c r="H194" s="238"/>
      <c r="I194" s="238"/>
      <c r="J194" s="238"/>
      <c r="K194" s="258"/>
    </row>
    <row r="195" spans="2:11" ht="18.75" customHeight="1">
      <c r="B195" s="240"/>
      <c r="C195" s="250"/>
      <c r="D195" s="250"/>
      <c r="E195" s="250"/>
      <c r="F195" s="259"/>
      <c r="G195" s="250"/>
      <c r="H195" s="250"/>
      <c r="I195" s="250"/>
      <c r="J195" s="250"/>
      <c r="K195" s="240"/>
    </row>
    <row r="196" spans="2:11" ht="18.75" customHeight="1">
      <c r="B196" s="240"/>
      <c r="C196" s="250"/>
      <c r="D196" s="250"/>
      <c r="E196" s="250"/>
      <c r="F196" s="259"/>
      <c r="G196" s="250"/>
      <c r="H196" s="250"/>
      <c r="I196" s="250"/>
      <c r="J196" s="250"/>
      <c r="K196" s="240"/>
    </row>
    <row r="197" spans="2:11" ht="18.75" customHeight="1"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</row>
    <row r="198" spans="2:11" ht="13.5">
      <c r="B198" s="195"/>
      <c r="C198" s="196"/>
      <c r="D198" s="196"/>
      <c r="E198" s="196"/>
      <c r="F198" s="196"/>
      <c r="G198" s="196"/>
      <c r="H198" s="196"/>
      <c r="I198" s="196"/>
      <c r="J198" s="196"/>
      <c r="K198" s="197"/>
    </row>
    <row r="199" spans="2:11" ht="21">
      <c r="B199" s="198"/>
      <c r="C199" s="317" t="s">
        <v>771</v>
      </c>
      <c r="D199" s="317"/>
      <c r="E199" s="317"/>
      <c r="F199" s="317"/>
      <c r="G199" s="317"/>
      <c r="H199" s="317"/>
      <c r="I199" s="317"/>
      <c r="J199" s="317"/>
      <c r="K199" s="199"/>
    </row>
    <row r="200" spans="2:11" ht="25.5" customHeight="1">
      <c r="B200" s="198"/>
      <c r="C200" s="267" t="s">
        <v>772</v>
      </c>
      <c r="D200" s="267"/>
      <c r="E200" s="267"/>
      <c r="F200" s="267" t="s">
        <v>773</v>
      </c>
      <c r="G200" s="268"/>
      <c r="H200" s="322" t="s">
        <v>774</v>
      </c>
      <c r="I200" s="322"/>
      <c r="J200" s="322"/>
      <c r="K200" s="199"/>
    </row>
    <row r="201" spans="2:11" ht="5.25" customHeight="1">
      <c r="B201" s="229"/>
      <c r="C201" s="224"/>
      <c r="D201" s="224"/>
      <c r="E201" s="224"/>
      <c r="F201" s="224"/>
      <c r="G201" s="250"/>
      <c r="H201" s="224"/>
      <c r="I201" s="224"/>
      <c r="J201" s="224"/>
      <c r="K201" s="252"/>
    </row>
    <row r="202" spans="2:11" ht="15" customHeight="1">
      <c r="B202" s="229"/>
      <c r="C202" s="206" t="s">
        <v>764</v>
      </c>
      <c r="D202" s="206"/>
      <c r="E202" s="206"/>
      <c r="F202" s="227" t="s">
        <v>36</v>
      </c>
      <c r="G202" s="206"/>
      <c r="H202" s="320" t="s">
        <v>775</v>
      </c>
      <c r="I202" s="320"/>
      <c r="J202" s="320"/>
      <c r="K202" s="252"/>
    </row>
    <row r="203" spans="2:11" ht="15" customHeight="1">
      <c r="B203" s="229"/>
      <c r="C203" s="206"/>
      <c r="D203" s="206"/>
      <c r="E203" s="206"/>
      <c r="F203" s="227" t="s">
        <v>37</v>
      </c>
      <c r="G203" s="206"/>
      <c r="H203" s="320" t="s">
        <v>776</v>
      </c>
      <c r="I203" s="320"/>
      <c r="J203" s="320"/>
      <c r="K203" s="252"/>
    </row>
    <row r="204" spans="2:11" ht="15" customHeight="1">
      <c r="B204" s="229"/>
      <c r="C204" s="206"/>
      <c r="D204" s="206"/>
      <c r="E204" s="206"/>
      <c r="F204" s="227" t="s">
        <v>40</v>
      </c>
      <c r="G204" s="206"/>
      <c r="H204" s="320" t="s">
        <v>777</v>
      </c>
      <c r="I204" s="320"/>
      <c r="J204" s="320"/>
      <c r="K204" s="252"/>
    </row>
    <row r="205" spans="2:11" ht="15" customHeight="1">
      <c r="B205" s="229"/>
      <c r="C205" s="206"/>
      <c r="D205" s="206"/>
      <c r="E205" s="206"/>
      <c r="F205" s="227" t="s">
        <v>38</v>
      </c>
      <c r="G205" s="206"/>
      <c r="H205" s="320" t="s">
        <v>778</v>
      </c>
      <c r="I205" s="320"/>
      <c r="J205" s="320"/>
      <c r="K205" s="252"/>
    </row>
    <row r="206" spans="2:11" ht="15" customHeight="1">
      <c r="B206" s="229"/>
      <c r="C206" s="206"/>
      <c r="D206" s="206"/>
      <c r="E206" s="206"/>
      <c r="F206" s="227" t="s">
        <v>39</v>
      </c>
      <c r="G206" s="206"/>
      <c r="H206" s="320" t="s">
        <v>779</v>
      </c>
      <c r="I206" s="320"/>
      <c r="J206" s="320"/>
      <c r="K206" s="252"/>
    </row>
    <row r="207" spans="2:11" ht="15" customHeight="1">
      <c r="B207" s="229"/>
      <c r="C207" s="206"/>
      <c r="D207" s="206"/>
      <c r="E207" s="206"/>
      <c r="F207" s="227"/>
      <c r="G207" s="206"/>
      <c r="H207" s="206"/>
      <c r="I207" s="206"/>
      <c r="J207" s="206"/>
      <c r="K207" s="252"/>
    </row>
    <row r="208" spans="2:11" ht="15" customHeight="1">
      <c r="B208" s="229"/>
      <c r="C208" s="206" t="s">
        <v>720</v>
      </c>
      <c r="D208" s="206"/>
      <c r="E208" s="206"/>
      <c r="F208" s="227" t="s">
        <v>72</v>
      </c>
      <c r="G208" s="206"/>
      <c r="H208" s="320" t="s">
        <v>780</v>
      </c>
      <c r="I208" s="320"/>
      <c r="J208" s="320"/>
      <c r="K208" s="252"/>
    </row>
    <row r="209" spans="2:11" ht="15" customHeight="1">
      <c r="B209" s="229"/>
      <c r="C209" s="206"/>
      <c r="D209" s="206"/>
      <c r="E209" s="206"/>
      <c r="F209" s="227" t="s">
        <v>615</v>
      </c>
      <c r="G209" s="206"/>
      <c r="H209" s="320" t="s">
        <v>616</v>
      </c>
      <c r="I209" s="320"/>
      <c r="J209" s="320"/>
      <c r="K209" s="252"/>
    </row>
    <row r="210" spans="2:11" ht="15" customHeight="1">
      <c r="B210" s="229"/>
      <c r="C210" s="206"/>
      <c r="D210" s="206"/>
      <c r="E210" s="206"/>
      <c r="F210" s="227" t="s">
        <v>613</v>
      </c>
      <c r="G210" s="206"/>
      <c r="H210" s="320" t="s">
        <v>781</v>
      </c>
      <c r="I210" s="320"/>
      <c r="J210" s="320"/>
      <c r="K210" s="252"/>
    </row>
    <row r="211" spans="2:11" ht="15" customHeight="1">
      <c r="B211" s="269"/>
      <c r="C211" s="206"/>
      <c r="D211" s="206"/>
      <c r="E211" s="206"/>
      <c r="F211" s="227" t="s">
        <v>617</v>
      </c>
      <c r="G211" s="264"/>
      <c r="H211" s="319" t="s">
        <v>618</v>
      </c>
      <c r="I211" s="319"/>
      <c r="J211" s="319"/>
      <c r="K211" s="270"/>
    </row>
    <row r="212" spans="2:11" ht="15" customHeight="1">
      <c r="B212" s="269"/>
      <c r="C212" s="206"/>
      <c r="D212" s="206"/>
      <c r="E212" s="206"/>
      <c r="F212" s="227" t="s">
        <v>619</v>
      </c>
      <c r="G212" s="264"/>
      <c r="H212" s="319" t="s">
        <v>782</v>
      </c>
      <c r="I212" s="319"/>
      <c r="J212" s="319"/>
      <c r="K212" s="270"/>
    </row>
    <row r="213" spans="2:11" ht="15" customHeight="1">
      <c r="B213" s="269"/>
      <c r="C213" s="206"/>
      <c r="D213" s="206"/>
      <c r="E213" s="206"/>
      <c r="F213" s="227"/>
      <c r="G213" s="264"/>
      <c r="H213" s="65"/>
      <c r="I213" s="65"/>
      <c r="J213" s="65"/>
      <c r="K213" s="270"/>
    </row>
    <row r="214" spans="2:11" ht="15" customHeight="1">
      <c r="B214" s="269"/>
      <c r="C214" s="206" t="s">
        <v>744</v>
      </c>
      <c r="D214" s="206"/>
      <c r="E214" s="206"/>
      <c r="F214" s="227">
        <v>1</v>
      </c>
      <c r="G214" s="264"/>
      <c r="H214" s="319" t="s">
        <v>783</v>
      </c>
      <c r="I214" s="319"/>
      <c r="J214" s="319"/>
      <c r="K214" s="270"/>
    </row>
    <row r="215" spans="2:11" ht="15" customHeight="1">
      <c r="B215" s="269"/>
      <c r="C215" s="206"/>
      <c r="D215" s="206"/>
      <c r="E215" s="206"/>
      <c r="F215" s="227">
        <v>2</v>
      </c>
      <c r="G215" s="264"/>
      <c r="H215" s="319" t="s">
        <v>784</v>
      </c>
      <c r="I215" s="319"/>
      <c r="J215" s="319"/>
      <c r="K215" s="270"/>
    </row>
    <row r="216" spans="2:11" ht="15" customHeight="1">
      <c r="B216" s="269"/>
      <c r="C216" s="206"/>
      <c r="D216" s="206"/>
      <c r="E216" s="206"/>
      <c r="F216" s="227">
        <v>3</v>
      </c>
      <c r="G216" s="264"/>
      <c r="H216" s="319" t="s">
        <v>785</v>
      </c>
      <c r="I216" s="319"/>
      <c r="J216" s="319"/>
      <c r="K216" s="270"/>
    </row>
    <row r="217" spans="2:11" ht="15" customHeight="1">
      <c r="B217" s="269"/>
      <c r="C217" s="206"/>
      <c r="D217" s="206"/>
      <c r="E217" s="206"/>
      <c r="F217" s="227">
        <v>4</v>
      </c>
      <c r="G217" s="264"/>
      <c r="H217" s="319" t="s">
        <v>786</v>
      </c>
      <c r="I217" s="319"/>
      <c r="J217" s="319"/>
      <c r="K217" s="270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D31:J31"/>
    <mergeCell ref="G43:J43"/>
    <mergeCell ref="D34:J34"/>
    <mergeCell ref="D35:J35"/>
    <mergeCell ref="G36:J36"/>
    <mergeCell ref="G37:J37"/>
    <mergeCell ref="G38:J38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D27:J27"/>
    <mergeCell ref="D62:J62"/>
    <mergeCell ref="D63:J63"/>
    <mergeCell ref="C52:J52"/>
    <mergeCell ref="F19:J19"/>
    <mergeCell ref="F20:J20"/>
    <mergeCell ref="F21:J21"/>
    <mergeCell ref="F22:J22"/>
    <mergeCell ref="D33:J33"/>
    <mergeCell ref="D28:J28"/>
    <mergeCell ref="D30:J30"/>
    <mergeCell ref="D67:J67"/>
    <mergeCell ref="D68:J68"/>
    <mergeCell ref="D69:J69"/>
    <mergeCell ref="F23:J23"/>
    <mergeCell ref="C25:J25"/>
    <mergeCell ref="C26:J26"/>
    <mergeCell ref="D65:J65"/>
    <mergeCell ref="D59:J59"/>
    <mergeCell ref="D60:J60"/>
    <mergeCell ref="D61:J61"/>
    <mergeCell ref="C102:J102"/>
    <mergeCell ref="D47:J47"/>
    <mergeCell ref="E48:J48"/>
    <mergeCell ref="E49:J49"/>
    <mergeCell ref="E50:J50"/>
    <mergeCell ref="C54:J54"/>
    <mergeCell ref="C55:J55"/>
    <mergeCell ref="C57:J57"/>
    <mergeCell ref="D58:J58"/>
    <mergeCell ref="D66:J66"/>
    <mergeCell ref="H211:J211"/>
    <mergeCell ref="D51:J51"/>
    <mergeCell ref="H212:J212"/>
    <mergeCell ref="H214:J214"/>
    <mergeCell ref="H215:J215"/>
    <mergeCell ref="H200:J200"/>
    <mergeCell ref="H202:J202"/>
    <mergeCell ref="H203:J203"/>
    <mergeCell ref="H204:J204"/>
    <mergeCell ref="H205:J205"/>
    <mergeCell ref="C122:J122"/>
    <mergeCell ref="C147:J147"/>
    <mergeCell ref="C165:J165"/>
    <mergeCell ref="C199:J199"/>
    <mergeCell ref="H216:J216"/>
    <mergeCell ref="H217:J217"/>
    <mergeCell ref="H206:J206"/>
    <mergeCell ref="H208:J208"/>
    <mergeCell ref="H209:J209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DESKTOP-9OB1H7C\Ivan</dc:creator>
  <cp:keywords/>
  <dc:description/>
  <cp:lastModifiedBy>Ivana Váňová</cp:lastModifiedBy>
  <dcterms:created xsi:type="dcterms:W3CDTF">2021-01-24T21:09:00Z</dcterms:created>
  <dcterms:modified xsi:type="dcterms:W3CDTF">2021-01-25T10:28:46Z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