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8_{285F98DB-EEE2-4F6C-99C1-E9B08C6D9708}" xr6:coauthVersionLast="47" xr6:coauthVersionMax="47" xr10:uidLastSave="{00000000-0000-0000-0000-000000000000}"/>
  <bookViews>
    <workbookView xWindow="405" yWindow="600" windowWidth="24795" windowHeight="15150" xr2:uid="{B927C0D5-E957-4760-AAFB-5722687B2252}"/>
  </bookViews>
  <sheets>
    <sheet name="listopad" sheetId="1" r:id="rId1"/>
    <sheet name="Graf 11-1" sheetId="2" r:id="rId2"/>
    <sheet name="Graf 11-2" sheetId="3" r:id="rId3"/>
    <sheet name="Graf 11-3" sheetId="4" r:id="rId4"/>
    <sheet name="Graf 11-4" sheetId="5" r:id="rId5"/>
    <sheet name="Graf 11-5" sheetId="6" r:id="rId6"/>
    <sheet name="Graf11-6" sheetId="7" r:id="rId7"/>
  </sheets>
  <externalReferences>
    <externalReference r:id="rId8"/>
    <externalReference r:id="rId9"/>
    <externalReference r:id="rId10"/>
  </externalReferences>
  <definedNames>
    <definedName name="_xlnm.Print_Area" localSheetId="0">listopad!$A$1:$BL$81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V1" i="1"/>
  <c r="AH5" i="1" s="1"/>
  <c r="AG1" i="1"/>
  <c r="AQ1" i="1"/>
  <c r="BR1" i="1"/>
  <c r="BP3" i="1"/>
  <c r="U5" i="1"/>
  <c r="AA5" i="1"/>
  <c r="AO5" i="1"/>
  <c r="AS5" i="1"/>
  <c r="BP5" i="1"/>
  <c r="BQ5" i="1" s="1"/>
  <c r="BR5" i="1"/>
  <c r="BS5" i="1"/>
  <c r="H6" i="1"/>
  <c r="AA6" i="1"/>
  <c r="AH6" i="1"/>
  <c r="AO6" i="1"/>
  <c r="AS6" i="1"/>
  <c r="AT6" i="1"/>
  <c r="DB6" i="1"/>
  <c r="H7" i="1"/>
  <c r="U7" i="1" s="1"/>
  <c r="AA7" i="1"/>
  <c r="AH7" i="1"/>
  <c r="AO7" i="1"/>
  <c r="AS7" i="1"/>
  <c r="AT7" i="1"/>
  <c r="DB7" i="1"/>
  <c r="DE7" i="1"/>
  <c r="H8" i="1"/>
  <c r="U8" i="1" s="1"/>
  <c r="AA8" i="1"/>
  <c r="AH8" i="1"/>
  <c r="AO8" i="1"/>
  <c r="AS8" i="1"/>
  <c r="AT8" i="1"/>
  <c r="BR8" i="1"/>
  <c r="BS8" i="1"/>
  <c r="DG7" i="1" s="1"/>
  <c r="DB8" i="1"/>
  <c r="H9" i="1"/>
  <c r="H37" i="1" s="1"/>
  <c r="AA9" i="1"/>
  <c r="AH9" i="1"/>
  <c r="AO9" i="1"/>
  <c r="AS9" i="1"/>
  <c r="AT9" i="1"/>
  <c r="BP9" i="1"/>
  <c r="BQ9" i="1"/>
  <c r="BR9" i="1"/>
  <c r="BS9" i="1"/>
  <c r="DB9" i="1"/>
  <c r="H10" i="1"/>
  <c r="AA10" i="1"/>
  <c r="AH10" i="1"/>
  <c r="AO10" i="1"/>
  <c r="E55" i="1" s="1"/>
  <c r="AS10" i="1"/>
  <c r="AT10" i="1"/>
  <c r="H11" i="1"/>
  <c r="U11" i="1"/>
  <c r="AA11" i="1"/>
  <c r="AH11" i="1"/>
  <c r="AT11" i="1" s="1"/>
  <c r="AO11" i="1"/>
  <c r="AS11" i="1"/>
  <c r="DB11" i="1"/>
  <c r="H12" i="1"/>
  <c r="U12" i="1"/>
  <c r="AA12" i="1"/>
  <c r="AH12" i="1"/>
  <c r="AT12" i="1" s="1"/>
  <c r="AO12" i="1"/>
  <c r="AS12" i="1"/>
  <c r="BR12" i="1"/>
  <c r="DE8" i="1" s="1"/>
  <c r="BS12" i="1"/>
  <c r="DG8" i="1" s="1"/>
  <c r="H13" i="1"/>
  <c r="AA13" i="1"/>
  <c r="AH13" i="1"/>
  <c r="AO13" i="1"/>
  <c r="E58" i="1" s="1"/>
  <c r="AS13" i="1"/>
  <c r="AT13" i="1"/>
  <c r="BP13" i="1"/>
  <c r="BQ13" i="1"/>
  <c r="BR13" i="1"/>
  <c r="BS13" i="1"/>
  <c r="DB13" i="1"/>
  <c r="H14" i="1"/>
  <c r="AA14" i="1"/>
  <c r="AH14" i="1"/>
  <c r="AO14" i="1"/>
  <c r="E59" i="1" s="1"/>
  <c r="AS14" i="1"/>
  <c r="AT14" i="1"/>
  <c r="DB14" i="1"/>
  <c r="H15" i="1"/>
  <c r="AA15" i="1"/>
  <c r="AH15" i="1"/>
  <c r="AO15" i="1"/>
  <c r="E60" i="1" s="1"/>
  <c r="AS15" i="1"/>
  <c r="AT15" i="1"/>
  <c r="DB15" i="1"/>
  <c r="H16" i="1"/>
  <c r="AA16" i="1"/>
  <c r="AH16" i="1"/>
  <c r="AO16" i="1"/>
  <c r="AS16" i="1"/>
  <c r="AT16" i="1"/>
  <c r="BQ16" i="1"/>
  <c r="DD9" i="1" s="1"/>
  <c r="BR16" i="1"/>
  <c r="DE9" i="1" s="1"/>
  <c r="BS16" i="1"/>
  <c r="DG9" i="1" s="1"/>
  <c r="H17" i="1"/>
  <c r="U17" i="1"/>
  <c r="AA17" i="1"/>
  <c r="AH17" i="1"/>
  <c r="AO17" i="1"/>
  <c r="AS17" i="1"/>
  <c r="BP17" i="1"/>
  <c r="BQ17" i="1" s="1"/>
  <c r="BR17" i="1"/>
  <c r="BS17" i="1"/>
  <c r="H18" i="1"/>
  <c r="AA18" i="1"/>
  <c r="AH18" i="1"/>
  <c r="AO18" i="1"/>
  <c r="E63" i="1" s="1"/>
  <c r="AS18" i="1"/>
  <c r="AT18" i="1"/>
  <c r="H19" i="1"/>
  <c r="U19" i="1"/>
  <c r="AA19" i="1"/>
  <c r="AH19" i="1"/>
  <c r="AT19" i="1" s="1"/>
  <c r="AO19" i="1"/>
  <c r="AS19" i="1"/>
  <c r="H20" i="1"/>
  <c r="U20" i="1" s="1"/>
  <c r="AA20" i="1"/>
  <c r="AH20" i="1"/>
  <c r="AO20" i="1"/>
  <c r="AS20" i="1"/>
  <c r="AT20" i="1"/>
  <c r="BP20" i="1"/>
  <c r="BQ20" i="1" s="1"/>
  <c r="H21" i="1"/>
  <c r="U21" i="1"/>
  <c r="AA21" i="1"/>
  <c r="AH21" i="1"/>
  <c r="AO21" i="1"/>
  <c r="AS21" i="1"/>
  <c r="AS40" i="1" s="1"/>
  <c r="AT21" i="1"/>
  <c r="BP21" i="1"/>
  <c r="BQ21" i="1" s="1"/>
  <c r="H22" i="1"/>
  <c r="H44" i="1" s="1"/>
  <c r="AA22" i="1"/>
  <c r="AH22" i="1"/>
  <c r="AO22" i="1"/>
  <c r="E67" i="1" s="1"/>
  <c r="AS22" i="1"/>
  <c r="AT22" i="1"/>
  <c r="BP22" i="1"/>
  <c r="BQ22" i="1"/>
  <c r="H23" i="1"/>
  <c r="U23" i="1"/>
  <c r="AA23" i="1"/>
  <c r="AH23" i="1"/>
  <c r="AO23" i="1"/>
  <c r="AS23" i="1"/>
  <c r="BP23" i="1"/>
  <c r="BQ23" i="1" s="1"/>
  <c r="H24" i="1"/>
  <c r="U24" i="1" s="1"/>
  <c r="AA24" i="1"/>
  <c r="AA40" i="1" s="1"/>
  <c r="AH24" i="1"/>
  <c r="AO24" i="1"/>
  <c r="AS24" i="1"/>
  <c r="AT24" i="1"/>
  <c r="H25" i="1"/>
  <c r="U25" i="1"/>
  <c r="AA25" i="1"/>
  <c r="AH25" i="1"/>
  <c r="AT25" i="1" s="1"/>
  <c r="AO25" i="1"/>
  <c r="AS25" i="1"/>
  <c r="BP25" i="1"/>
  <c r="BS25" i="1"/>
  <c r="DF11" i="1" s="1"/>
  <c r="H26" i="1"/>
  <c r="AA26" i="1"/>
  <c r="AH26" i="1"/>
  <c r="AO26" i="1"/>
  <c r="AS26" i="1"/>
  <c r="AT26" i="1"/>
  <c r="BP26" i="1"/>
  <c r="BQ26" i="1"/>
  <c r="BR26" i="1"/>
  <c r="BS26" i="1"/>
  <c r="H27" i="1"/>
  <c r="U27" i="1"/>
  <c r="AA27" i="1"/>
  <c r="AH27" i="1"/>
  <c r="AT27" i="1" s="1"/>
  <c r="AO27" i="1"/>
  <c r="AS27" i="1"/>
  <c r="H28" i="1"/>
  <c r="U28" i="1" s="1"/>
  <c r="AA28" i="1"/>
  <c r="AH28" i="1"/>
  <c r="AO28" i="1"/>
  <c r="AS28" i="1"/>
  <c r="AT28" i="1"/>
  <c r="H29" i="1"/>
  <c r="U29" i="1"/>
  <c r="AA29" i="1"/>
  <c r="AH29" i="1"/>
  <c r="AT29" i="1" s="1"/>
  <c r="AO29" i="1"/>
  <c r="AS29" i="1"/>
  <c r="H30" i="1"/>
  <c r="U30" i="1" s="1"/>
  <c r="AA30" i="1"/>
  <c r="AH30" i="1"/>
  <c r="AO30" i="1"/>
  <c r="AS30" i="1"/>
  <c r="AT30" i="1"/>
  <c r="H31" i="1"/>
  <c r="U31" i="1"/>
  <c r="AA31" i="1"/>
  <c r="AH31" i="1"/>
  <c r="AO31" i="1"/>
  <c r="AS31" i="1"/>
  <c r="BO31" i="1"/>
  <c r="BP31" i="1"/>
  <c r="H32" i="1"/>
  <c r="U32" i="1" s="1"/>
  <c r="AA32" i="1"/>
  <c r="AA42" i="1" s="1"/>
  <c r="AH32" i="1"/>
  <c r="AO32" i="1"/>
  <c r="AS32" i="1"/>
  <c r="AT32" i="1"/>
  <c r="H33" i="1"/>
  <c r="U33" i="1"/>
  <c r="AA33" i="1"/>
  <c r="AH33" i="1"/>
  <c r="AT33" i="1" s="1"/>
  <c r="AO33" i="1"/>
  <c r="AS33" i="1"/>
  <c r="H34" i="1"/>
  <c r="U34" i="1" s="1"/>
  <c r="AA34" i="1"/>
  <c r="AH34" i="1"/>
  <c r="AO34" i="1"/>
  <c r="AS34" i="1"/>
  <c r="AT34" i="1"/>
  <c r="H35" i="1"/>
  <c r="U35" i="1"/>
  <c r="AA35" i="1"/>
  <c r="AH35" i="1"/>
  <c r="AT35" i="1" s="1"/>
  <c r="AO35" i="1"/>
  <c r="AS35" i="1"/>
  <c r="AS42" i="1" s="1"/>
  <c r="B37" i="1"/>
  <c r="C37" i="1"/>
  <c r="D37" i="1"/>
  <c r="E37" i="1"/>
  <c r="F37" i="1"/>
  <c r="G37" i="1"/>
  <c r="I37" i="1"/>
  <c r="J37" i="1"/>
  <c r="K37" i="1"/>
  <c r="L37" i="1"/>
  <c r="M37" i="1"/>
  <c r="N37" i="1"/>
  <c r="AA37" i="1"/>
  <c r="AH37" i="1"/>
  <c r="AS37" i="1"/>
  <c r="B38" i="1"/>
  <c r="C38" i="1"/>
  <c r="D38" i="1"/>
  <c r="E38" i="1"/>
  <c r="F38" i="1"/>
  <c r="G38" i="1"/>
  <c r="I38" i="1"/>
  <c r="J38" i="1"/>
  <c r="K38" i="1"/>
  <c r="L38" i="1"/>
  <c r="M38" i="1"/>
  <c r="N38" i="1"/>
  <c r="AA38" i="1"/>
  <c r="AH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A39" i="1"/>
  <c r="B40" i="1"/>
  <c r="C40" i="1"/>
  <c r="D40" i="1"/>
  <c r="E40" i="1"/>
  <c r="F40" i="1"/>
  <c r="G40" i="1"/>
  <c r="I40" i="1"/>
  <c r="J40" i="1"/>
  <c r="K40" i="1"/>
  <c r="L40" i="1"/>
  <c r="M40" i="1"/>
  <c r="N40" i="1"/>
  <c r="AO40" i="1"/>
  <c r="BR40" i="1"/>
  <c r="B41" i="1"/>
  <c r="C41" i="1"/>
  <c r="D41" i="1"/>
  <c r="E41" i="1"/>
  <c r="F41" i="1"/>
  <c r="G41" i="1"/>
  <c r="I41" i="1"/>
  <c r="J41" i="1"/>
  <c r="K41" i="1"/>
  <c r="L41" i="1"/>
  <c r="M41" i="1"/>
  <c r="N41" i="1"/>
  <c r="B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AO42" i="1"/>
  <c r="BP42" i="1"/>
  <c r="B43" i="1"/>
  <c r="C43" i="1"/>
  <c r="D43" i="1"/>
  <c r="E43" i="1"/>
  <c r="F43" i="1"/>
  <c r="G43" i="1"/>
  <c r="I43" i="1"/>
  <c r="J43" i="1"/>
  <c r="K43" i="1"/>
  <c r="L43" i="1"/>
  <c r="M43" i="1"/>
  <c r="N43" i="1"/>
  <c r="AH43" i="1"/>
  <c r="AS43" i="1"/>
  <c r="B44" i="1"/>
  <c r="C44" i="1"/>
  <c r="D44" i="1"/>
  <c r="E44" i="1"/>
  <c r="F44" i="1"/>
  <c r="G44" i="1"/>
  <c r="I44" i="1"/>
  <c r="J44" i="1"/>
  <c r="K44" i="1"/>
  <c r="L44" i="1"/>
  <c r="M44" i="1"/>
  <c r="N44" i="1"/>
  <c r="AA44" i="1"/>
  <c r="BP44" i="1"/>
  <c r="B45" i="1"/>
  <c r="C45" i="1"/>
  <c r="D45" i="1"/>
  <c r="E45" i="1"/>
  <c r="F45" i="1"/>
  <c r="G45" i="1"/>
  <c r="I45" i="1"/>
  <c r="J45" i="1"/>
  <c r="K45" i="1"/>
  <c r="L45" i="1"/>
  <c r="M45" i="1"/>
  <c r="N45" i="1"/>
  <c r="B46" i="1"/>
  <c r="BP8" i="1" s="1"/>
  <c r="C46" i="1"/>
  <c r="BP12" i="1" s="1"/>
  <c r="BQ12" i="1" s="1"/>
  <c r="DD8" i="1" s="1"/>
  <c r="D46" i="1"/>
  <c r="BP16" i="1" s="1"/>
  <c r="DC9" i="1" s="1"/>
  <c r="E46" i="1"/>
  <c r="F46" i="1"/>
  <c r="G46" i="1"/>
  <c r="I46" i="1"/>
  <c r="J46" i="1"/>
  <c r="K46" i="1"/>
  <c r="L46" i="1"/>
  <c r="M46" i="1"/>
  <c r="N46" i="1"/>
  <c r="AO46" i="1"/>
  <c r="AH47" i="1"/>
  <c r="AX50" i="1"/>
  <c r="AY50" i="1"/>
  <c r="AZ50" i="1"/>
  <c r="BA50" i="1"/>
  <c r="BB50" i="1"/>
  <c r="BC50" i="1"/>
  <c r="BE50" i="1"/>
  <c r="BH50" i="1"/>
  <c r="BI50" i="1" s="1"/>
  <c r="BK50" i="1"/>
  <c r="BX50" i="1"/>
  <c r="CA50" i="1"/>
  <c r="CD50" i="1"/>
  <c r="CG50" i="1"/>
  <c r="CJ50" i="1"/>
  <c r="CM50" i="1"/>
  <c r="CP50" i="1"/>
  <c r="CS50" i="1"/>
  <c r="CV50" i="1"/>
  <c r="CY50" i="1"/>
  <c r="B51" i="1"/>
  <c r="D51" i="1"/>
  <c r="E51" i="1"/>
  <c r="F51" i="1"/>
  <c r="G51" i="1"/>
  <c r="J51" i="1"/>
  <c r="BP40" i="1" s="1"/>
  <c r="K51" i="1"/>
  <c r="BQ40" i="1" s="1"/>
  <c r="L51" i="1"/>
  <c r="AX51" i="1"/>
  <c r="AY51" i="1"/>
  <c r="AZ51" i="1"/>
  <c r="BA51" i="1"/>
  <c r="BB51" i="1"/>
  <c r="BC51" i="1"/>
  <c r="BE51" i="1"/>
  <c r="BH51" i="1"/>
  <c r="BI51" i="1"/>
  <c r="BI60" i="1" s="1"/>
  <c r="BK51" i="1"/>
  <c r="CA51" i="1"/>
  <c r="CM51" i="1"/>
  <c r="CY51" i="1"/>
  <c r="B52" i="1"/>
  <c r="D52" i="1"/>
  <c r="E52" i="1"/>
  <c r="F52" i="1"/>
  <c r="G52" i="1"/>
  <c r="J52" i="1"/>
  <c r="BP41" i="1" s="1"/>
  <c r="K52" i="1"/>
  <c r="L52" i="1"/>
  <c r="BR41" i="1" s="1"/>
  <c r="AX52" i="1"/>
  <c r="AY52" i="1"/>
  <c r="AZ52" i="1"/>
  <c r="BA52" i="1"/>
  <c r="BB52" i="1"/>
  <c r="BC52" i="1"/>
  <c r="BE52" i="1"/>
  <c r="BH52" i="1"/>
  <c r="BI52" i="1"/>
  <c r="BK52" i="1"/>
  <c r="CA52" i="1"/>
  <c r="CM52" i="1"/>
  <c r="CY52" i="1"/>
  <c r="B53" i="1"/>
  <c r="D53" i="1"/>
  <c r="E53" i="1"/>
  <c r="F53" i="1"/>
  <c r="G53" i="1"/>
  <c r="J53" i="1"/>
  <c r="K53" i="1"/>
  <c r="BQ42" i="1" s="1"/>
  <c r="L53" i="1"/>
  <c r="BR42" i="1" s="1"/>
  <c r="AX53" i="1"/>
  <c r="AY53" i="1"/>
  <c r="AZ53" i="1"/>
  <c r="BA53" i="1"/>
  <c r="BB53" i="1"/>
  <c r="BC53" i="1"/>
  <c r="BE53" i="1"/>
  <c r="BH53" i="1"/>
  <c r="BI53" i="1"/>
  <c r="BK53" i="1"/>
  <c r="CA53" i="1"/>
  <c r="CM53" i="1"/>
  <c r="CM54" i="1" s="1"/>
  <c r="CY53" i="1"/>
  <c r="B54" i="1"/>
  <c r="D54" i="1"/>
  <c r="F54" i="1"/>
  <c r="G54" i="1"/>
  <c r="J54" i="1"/>
  <c r="BP43" i="1" s="1"/>
  <c r="AX54" i="1"/>
  <c r="AY54" i="1"/>
  <c r="AZ54" i="1"/>
  <c r="BA54" i="1"/>
  <c r="BB54" i="1"/>
  <c r="BC54" i="1"/>
  <c r="BE54" i="1"/>
  <c r="BH54" i="1"/>
  <c r="BI54" i="1" s="1"/>
  <c r="BK54" i="1"/>
  <c r="CA54" i="1"/>
  <c r="B55" i="1"/>
  <c r="F55" i="1"/>
  <c r="G55" i="1"/>
  <c r="J55" i="1"/>
  <c r="AX55" i="1"/>
  <c r="AY55" i="1"/>
  <c r="AZ55" i="1"/>
  <c r="BA55" i="1"/>
  <c r="BB55" i="1"/>
  <c r="BC55" i="1"/>
  <c r="BE55" i="1"/>
  <c r="BH55" i="1"/>
  <c r="BK55" i="1"/>
  <c r="B56" i="1"/>
  <c r="D56" i="1"/>
  <c r="E56" i="1"/>
  <c r="F56" i="1"/>
  <c r="G56" i="1"/>
  <c r="J56" i="1"/>
  <c r="BP45" i="1" s="1"/>
  <c r="AX56" i="1"/>
  <c r="AY56" i="1"/>
  <c r="AZ56" i="1"/>
  <c r="BA56" i="1"/>
  <c r="BB56" i="1"/>
  <c r="BC56" i="1"/>
  <c r="BE56" i="1"/>
  <c r="BH56" i="1"/>
  <c r="BI56" i="1" s="1"/>
  <c r="BK56" i="1"/>
  <c r="CA56" i="1"/>
  <c r="CA55" i="1" s="1"/>
  <c r="CM56" i="1"/>
  <c r="CM55" i="1" s="1"/>
  <c r="CS56" i="1"/>
  <c r="CS55" i="1" s="1"/>
  <c r="CY56" i="1"/>
  <c r="B57" i="1"/>
  <c r="D57" i="1"/>
  <c r="E57" i="1"/>
  <c r="F57" i="1"/>
  <c r="G57" i="1"/>
  <c r="AX57" i="1"/>
  <c r="AY57" i="1"/>
  <c r="AZ57" i="1"/>
  <c r="BA57" i="1"/>
  <c r="BB57" i="1"/>
  <c r="BC57" i="1"/>
  <c r="BE57" i="1"/>
  <c r="BH57" i="1"/>
  <c r="BI57" i="1"/>
  <c r="BK57" i="1"/>
  <c r="CA57" i="1"/>
  <c r="CG57" i="1"/>
  <c r="CM57" i="1"/>
  <c r="CY57" i="1"/>
  <c r="B58" i="1"/>
  <c r="F58" i="1"/>
  <c r="G58" i="1"/>
  <c r="AX58" i="1"/>
  <c r="AZ58" i="1"/>
  <c r="BB58" i="1"/>
  <c r="BE58" i="1"/>
  <c r="BH58" i="1"/>
  <c r="BI58" i="1" s="1"/>
  <c r="BK58" i="1"/>
  <c r="CA58" i="1"/>
  <c r="CM58" i="1"/>
  <c r="CY58" i="1"/>
  <c r="B59" i="1"/>
  <c r="F59" i="1"/>
  <c r="G59" i="1"/>
  <c r="AX59" i="1"/>
  <c r="AZ59" i="1"/>
  <c r="BB59" i="1"/>
  <c r="BE59" i="1"/>
  <c r="BH59" i="1"/>
  <c r="BI59" i="1"/>
  <c r="BK59" i="1"/>
  <c r="BO59" i="1"/>
  <c r="B60" i="1"/>
  <c r="F60" i="1"/>
  <c r="G60" i="1"/>
  <c r="AX60" i="1"/>
  <c r="AZ60" i="1"/>
  <c r="BB60" i="1"/>
  <c r="BE60" i="1"/>
  <c r="BH60" i="1"/>
  <c r="BI55" i="1" s="1"/>
  <c r="BO60" i="1"/>
  <c r="B61" i="1"/>
  <c r="F61" i="1"/>
  <c r="G61" i="1"/>
  <c r="AX61" i="1"/>
  <c r="AZ61" i="1"/>
  <c r="BB61" i="1"/>
  <c r="BO61" i="1"/>
  <c r="B62" i="1"/>
  <c r="D62" i="1"/>
  <c r="E62" i="1"/>
  <c r="F62" i="1"/>
  <c r="G62" i="1"/>
  <c r="K62" i="1"/>
  <c r="L62" i="1"/>
  <c r="M62" i="1"/>
  <c r="N62" i="1"/>
  <c r="O62" i="1"/>
  <c r="AX62" i="1"/>
  <c r="AZ62" i="1"/>
  <c r="BB62" i="1"/>
  <c r="BO62" i="1"/>
  <c r="B63" i="1"/>
  <c r="F63" i="1"/>
  <c r="G63" i="1"/>
  <c r="K63" i="1"/>
  <c r="L63" i="1"/>
  <c r="M63" i="1"/>
  <c r="AX63" i="1"/>
  <c r="AZ63" i="1"/>
  <c r="BB63" i="1"/>
  <c r="BO63" i="1"/>
  <c r="B64" i="1"/>
  <c r="D64" i="1"/>
  <c r="E64" i="1"/>
  <c r="F64" i="1"/>
  <c r="G64" i="1"/>
  <c r="AX64" i="1"/>
  <c r="AX67" i="1" s="1"/>
  <c r="AZ64" i="1"/>
  <c r="BB64" i="1"/>
  <c r="B65" i="1"/>
  <c r="D65" i="1"/>
  <c r="E65" i="1"/>
  <c r="F65" i="1"/>
  <c r="G65" i="1"/>
  <c r="AX65" i="1"/>
  <c r="AZ65" i="1"/>
  <c r="BB65" i="1"/>
  <c r="BO65" i="1"/>
  <c r="B66" i="1"/>
  <c r="D66" i="1"/>
  <c r="E66" i="1"/>
  <c r="F66" i="1"/>
  <c r="G66" i="1"/>
  <c r="AX66" i="1"/>
  <c r="AZ66" i="1"/>
  <c r="AZ67" i="1" s="1"/>
  <c r="BB66" i="1"/>
  <c r="BB67" i="1" s="1"/>
  <c r="B67" i="1"/>
  <c r="D67" i="1"/>
  <c r="F67" i="1"/>
  <c r="G67" i="1"/>
  <c r="P67" i="1"/>
  <c r="Q67" i="1" s="1"/>
  <c r="R67" i="1"/>
  <c r="X67" i="1"/>
  <c r="Y67" i="1"/>
  <c r="Z67" i="1"/>
  <c r="AF67" i="1"/>
  <c r="AG67" i="1" s="1"/>
  <c r="AJ67" i="1" s="1"/>
  <c r="AI67" i="1"/>
  <c r="AN67" i="1"/>
  <c r="AP67" i="1" s="1"/>
  <c r="AQ67" i="1"/>
  <c r="AY67" i="1"/>
  <c r="BA67" i="1"/>
  <c r="BC67" i="1"/>
  <c r="BO67" i="1"/>
  <c r="B68" i="1"/>
  <c r="D68" i="1"/>
  <c r="E68" i="1"/>
  <c r="F68" i="1"/>
  <c r="G68" i="1"/>
  <c r="P68" i="1"/>
  <c r="S68" i="1"/>
  <c r="X68" i="1"/>
  <c r="Y68" i="1"/>
  <c r="Z68" i="1"/>
  <c r="AA68" i="1"/>
  <c r="AC68" i="1" s="1"/>
  <c r="AF68" i="1"/>
  <c r="AI68" i="1"/>
  <c r="AN68" i="1"/>
  <c r="AO68" i="1"/>
  <c r="AP68" i="1"/>
  <c r="AQ68" i="1"/>
  <c r="AS68" i="1" s="1"/>
  <c r="BO68" i="1"/>
  <c r="B69" i="1"/>
  <c r="D69" i="1"/>
  <c r="E69" i="1"/>
  <c r="F69" i="1"/>
  <c r="G69" i="1"/>
  <c r="P69" i="1"/>
  <c r="Q69" i="1"/>
  <c r="T69" i="1" s="1"/>
  <c r="R69" i="1"/>
  <c r="U69" i="1" s="1"/>
  <c r="S69" i="1"/>
  <c r="X69" i="1"/>
  <c r="AA69" i="1"/>
  <c r="AF69" i="1"/>
  <c r="AG69" i="1"/>
  <c r="AJ69" i="1" s="1"/>
  <c r="AH69" i="1"/>
  <c r="AK69" i="1" s="1"/>
  <c r="AI69" i="1"/>
  <c r="AN69" i="1"/>
  <c r="AQ69" i="1"/>
  <c r="AX69" i="1"/>
  <c r="AY69" i="1"/>
  <c r="AY86" i="1" s="1"/>
  <c r="B70" i="1"/>
  <c r="D70" i="1"/>
  <c r="E70" i="1"/>
  <c r="F70" i="1"/>
  <c r="G70" i="1"/>
  <c r="P70" i="1"/>
  <c r="Q70" i="1"/>
  <c r="R70" i="1"/>
  <c r="X70" i="1"/>
  <c r="Z70" i="1" s="1"/>
  <c r="Y70" i="1"/>
  <c r="AB70" i="1" s="1"/>
  <c r="AA70" i="1"/>
  <c r="AC70" i="1"/>
  <c r="AF70" i="1"/>
  <c r="AG70" i="1"/>
  <c r="AH70" i="1"/>
  <c r="AI70" i="1"/>
  <c r="AN70" i="1"/>
  <c r="AP70" i="1" s="1"/>
  <c r="AQ70" i="1"/>
  <c r="AS70" i="1"/>
  <c r="AX70" i="1"/>
  <c r="AY70" i="1"/>
  <c r="B71" i="1"/>
  <c r="D71" i="1"/>
  <c r="E71" i="1"/>
  <c r="F71" i="1"/>
  <c r="G71" i="1"/>
  <c r="P71" i="1"/>
  <c r="Q71" i="1"/>
  <c r="R71" i="1"/>
  <c r="X71" i="1"/>
  <c r="AA71" i="1"/>
  <c r="AF71" i="1"/>
  <c r="AG71" i="1" s="1"/>
  <c r="AJ71" i="1" s="1"/>
  <c r="AH71" i="1"/>
  <c r="AK71" i="1" s="1"/>
  <c r="AI71" i="1"/>
  <c r="AN71" i="1"/>
  <c r="AO71" i="1" s="1"/>
  <c r="AP71" i="1"/>
  <c r="AQ71" i="1"/>
  <c r="AR71" i="1" s="1"/>
  <c r="AX71" i="1"/>
  <c r="AY71" i="1"/>
  <c r="AZ71" i="1" s="1"/>
  <c r="BS50" i="1" s="1"/>
  <c r="BO71" i="1"/>
  <c r="B72" i="1"/>
  <c r="D72" i="1"/>
  <c r="E72" i="1"/>
  <c r="F72" i="1"/>
  <c r="G72" i="1"/>
  <c r="P72" i="1"/>
  <c r="Q72" i="1"/>
  <c r="R72" i="1"/>
  <c r="S72" i="1"/>
  <c r="T72" i="1" s="1"/>
  <c r="X72" i="1"/>
  <c r="Z72" i="1" s="1"/>
  <c r="Y72" i="1"/>
  <c r="AA72" i="1"/>
  <c r="AB72" i="1" s="1"/>
  <c r="AF72" i="1"/>
  <c r="AG72" i="1"/>
  <c r="AH72" i="1"/>
  <c r="AI72" i="1"/>
  <c r="AK72" i="1"/>
  <c r="AN72" i="1"/>
  <c r="AP72" i="1" s="1"/>
  <c r="AQ72" i="1"/>
  <c r="AS72" i="1"/>
  <c r="AX72" i="1"/>
  <c r="AY72" i="1"/>
  <c r="BO72" i="1"/>
  <c r="B73" i="1"/>
  <c r="D73" i="1"/>
  <c r="E73" i="1"/>
  <c r="F73" i="1"/>
  <c r="G73" i="1"/>
  <c r="P73" i="1"/>
  <c r="Q73" i="1" s="1"/>
  <c r="T73" i="1" s="1"/>
  <c r="S73" i="1"/>
  <c r="X73" i="1"/>
  <c r="Y73" i="1" s="1"/>
  <c r="AB73" i="1" s="1"/>
  <c r="AA73" i="1"/>
  <c r="AF73" i="1"/>
  <c r="AG73" i="1" s="1"/>
  <c r="AH73" i="1"/>
  <c r="AI73" i="1"/>
  <c r="AK73" i="1" s="1"/>
  <c r="AN73" i="1"/>
  <c r="AO73" i="1"/>
  <c r="AR73" i="1" s="1"/>
  <c r="AP73" i="1"/>
  <c r="AS73" i="1" s="1"/>
  <c r="AQ73" i="1"/>
  <c r="AX73" i="1"/>
  <c r="AY73" i="1"/>
  <c r="BO73" i="1"/>
  <c r="B74" i="1"/>
  <c r="D74" i="1"/>
  <c r="E74" i="1"/>
  <c r="F74" i="1"/>
  <c r="G74" i="1"/>
  <c r="P74" i="1"/>
  <c r="R74" i="1" s="1"/>
  <c r="Q74" i="1"/>
  <c r="X74" i="1"/>
  <c r="Y74" i="1"/>
  <c r="Z74" i="1"/>
  <c r="AA74" i="1"/>
  <c r="AC74" i="1"/>
  <c r="AF74" i="1"/>
  <c r="AH74" i="1" s="1"/>
  <c r="AI74" i="1"/>
  <c r="AK74" i="1"/>
  <c r="AN74" i="1"/>
  <c r="AO74" i="1"/>
  <c r="AP74" i="1"/>
  <c r="AQ74" i="1"/>
  <c r="AR74" i="1" s="1"/>
  <c r="AX74" i="1"/>
  <c r="AY74" i="1"/>
  <c r="BO74" i="1"/>
  <c r="B75" i="1"/>
  <c r="D75" i="1"/>
  <c r="E75" i="1"/>
  <c r="F75" i="1"/>
  <c r="G75" i="1"/>
  <c r="P75" i="1"/>
  <c r="Q75" i="1" s="1"/>
  <c r="X75" i="1"/>
  <c r="Y75" i="1" s="1"/>
  <c r="AA75" i="1"/>
  <c r="AB75" i="1"/>
  <c r="AF75" i="1"/>
  <c r="AG75" i="1" s="1"/>
  <c r="AJ75" i="1" s="1"/>
  <c r="AH75" i="1"/>
  <c r="AK75" i="1" s="1"/>
  <c r="AI75" i="1"/>
  <c r="AN75" i="1"/>
  <c r="AO75" i="1" s="1"/>
  <c r="AP75" i="1"/>
  <c r="AQ75" i="1"/>
  <c r="AR75" i="1" s="1"/>
  <c r="AX75" i="1"/>
  <c r="AY75" i="1"/>
  <c r="BO75" i="1"/>
  <c r="B76" i="1"/>
  <c r="D76" i="1"/>
  <c r="E76" i="1"/>
  <c r="F76" i="1"/>
  <c r="G76" i="1"/>
  <c r="P76" i="1"/>
  <c r="Q76" i="1"/>
  <c r="R76" i="1"/>
  <c r="X76" i="1"/>
  <c r="Z76" i="1" s="1"/>
  <c r="Y76" i="1"/>
  <c r="AA76" i="1"/>
  <c r="AB76" i="1" s="1"/>
  <c r="AF76" i="1"/>
  <c r="AG76" i="1"/>
  <c r="AH76" i="1"/>
  <c r="AI76" i="1"/>
  <c r="AK76" i="1"/>
  <c r="AN76" i="1"/>
  <c r="AP76" i="1" s="1"/>
  <c r="AQ76" i="1"/>
  <c r="AS76" i="1"/>
  <c r="AX76" i="1"/>
  <c r="AY76" i="1"/>
  <c r="BO76" i="1"/>
  <c r="B77" i="1"/>
  <c r="D77" i="1"/>
  <c r="E77" i="1"/>
  <c r="F77" i="1"/>
  <c r="G77" i="1"/>
  <c r="P77" i="1"/>
  <c r="Q77" i="1" s="1"/>
  <c r="X77" i="1"/>
  <c r="Y77" i="1" s="1"/>
  <c r="AB77" i="1" s="1"/>
  <c r="AA77" i="1"/>
  <c r="AF77" i="1"/>
  <c r="AG77" i="1" s="1"/>
  <c r="AH77" i="1"/>
  <c r="AI77" i="1"/>
  <c r="AK77" i="1" s="1"/>
  <c r="AN77" i="1"/>
  <c r="AO77" i="1"/>
  <c r="AR77" i="1" s="1"/>
  <c r="AP77" i="1"/>
  <c r="AS77" i="1" s="1"/>
  <c r="AQ77" i="1"/>
  <c r="AX77" i="1"/>
  <c r="BO77" i="1"/>
  <c r="B78" i="1"/>
  <c r="D78" i="1"/>
  <c r="E78" i="1"/>
  <c r="F78" i="1"/>
  <c r="G78" i="1"/>
  <c r="P78" i="1"/>
  <c r="Q78" i="1" s="1"/>
  <c r="T78" i="1" s="1"/>
  <c r="R78" i="1"/>
  <c r="U78" i="1" s="1"/>
  <c r="S78" i="1"/>
  <c r="X78" i="1"/>
  <c r="Y78" i="1" s="1"/>
  <c r="Z78" i="1"/>
  <c r="AA78" i="1"/>
  <c r="AB78" i="1" s="1"/>
  <c r="AF78" i="1"/>
  <c r="AH78" i="1" s="1"/>
  <c r="AK78" i="1" s="1"/>
  <c r="AG78" i="1"/>
  <c r="AJ78" i="1" s="1"/>
  <c r="AI78" i="1"/>
  <c r="AN78" i="1"/>
  <c r="AO78" i="1" s="1"/>
  <c r="AQ78" i="1"/>
  <c r="AR78" i="1"/>
  <c r="AX78" i="1"/>
  <c r="BO78" i="1"/>
  <c r="B79" i="1"/>
  <c r="D79" i="1"/>
  <c r="E79" i="1"/>
  <c r="F79" i="1"/>
  <c r="G79" i="1"/>
  <c r="P79" i="1"/>
  <c r="R79" i="1" s="1"/>
  <c r="X79" i="1"/>
  <c r="Y79" i="1"/>
  <c r="Z79" i="1"/>
  <c r="AA79" i="1"/>
  <c r="AC79" i="1" s="1"/>
  <c r="AF79" i="1"/>
  <c r="AH79" i="1" s="1"/>
  <c r="AG79" i="1"/>
  <c r="AI79" i="1"/>
  <c r="AJ79" i="1" s="1"/>
  <c r="AK79" i="1"/>
  <c r="AN79" i="1"/>
  <c r="AO79" i="1"/>
  <c r="AP79" i="1"/>
  <c r="AQ79" i="1"/>
  <c r="AR79" i="1" s="1"/>
  <c r="AS79" i="1"/>
  <c r="AX79" i="1"/>
  <c r="BO79" i="1"/>
  <c r="B80" i="1"/>
  <c r="D80" i="1"/>
  <c r="E80" i="1"/>
  <c r="F80" i="1"/>
  <c r="G80" i="1"/>
  <c r="P80" i="1"/>
  <c r="Q80" i="1" s="1"/>
  <c r="R80" i="1"/>
  <c r="S80" i="1"/>
  <c r="T80" i="1" s="1"/>
  <c r="X80" i="1"/>
  <c r="Z80" i="1" s="1"/>
  <c r="AC80" i="1" s="1"/>
  <c r="Y80" i="1"/>
  <c r="AB80" i="1" s="1"/>
  <c r="AA80" i="1"/>
  <c r="AF80" i="1"/>
  <c r="AG80" i="1" s="1"/>
  <c r="AH80" i="1"/>
  <c r="AI80" i="1"/>
  <c r="AJ80" i="1" s="1"/>
  <c r="AN80" i="1"/>
  <c r="AP80" i="1" s="1"/>
  <c r="AS80" i="1" s="1"/>
  <c r="AO80" i="1"/>
  <c r="AR80" i="1" s="1"/>
  <c r="AQ80" i="1"/>
  <c r="AX80" i="1"/>
  <c r="BO80" i="1"/>
  <c r="D81" i="1"/>
  <c r="E81" i="1"/>
  <c r="F81" i="1"/>
  <c r="G81" i="1"/>
  <c r="P81" i="1"/>
  <c r="Q81" i="1" s="1"/>
  <c r="R81" i="1"/>
  <c r="S81" i="1"/>
  <c r="T81" i="1" s="1"/>
  <c r="X81" i="1"/>
  <c r="Z81" i="1" s="1"/>
  <c r="AC81" i="1" s="1"/>
  <c r="Y81" i="1"/>
  <c r="AB81" i="1" s="1"/>
  <c r="AA81" i="1"/>
  <c r="AF81" i="1"/>
  <c r="AG81" i="1" s="1"/>
  <c r="AH81" i="1"/>
  <c r="AI81" i="1"/>
  <c r="AN81" i="1"/>
  <c r="AP81" i="1" s="1"/>
  <c r="AS81" i="1" s="1"/>
  <c r="AO81" i="1"/>
  <c r="AR81" i="1" s="1"/>
  <c r="AQ81" i="1"/>
  <c r="AX81" i="1"/>
  <c r="P82" i="1"/>
  <c r="Q82" i="1" s="1"/>
  <c r="R82" i="1"/>
  <c r="S82" i="1"/>
  <c r="X82" i="1"/>
  <c r="Z82" i="1" s="1"/>
  <c r="AC82" i="1" s="1"/>
  <c r="Y82" i="1"/>
  <c r="AB82" i="1" s="1"/>
  <c r="AA82" i="1"/>
  <c r="AF82" i="1"/>
  <c r="AG82" i="1" s="1"/>
  <c r="AH82" i="1"/>
  <c r="AI82" i="1"/>
  <c r="AJ82" i="1" s="1"/>
  <c r="AN82" i="1"/>
  <c r="AP82" i="1" s="1"/>
  <c r="AS82" i="1" s="1"/>
  <c r="AO82" i="1"/>
  <c r="AR82" i="1" s="1"/>
  <c r="AQ82" i="1"/>
  <c r="AX82" i="1"/>
  <c r="P83" i="1"/>
  <c r="R83" i="1" s="1"/>
  <c r="Q83" i="1"/>
  <c r="X83" i="1"/>
  <c r="Y83" i="1" s="1"/>
  <c r="Z83" i="1"/>
  <c r="AA83" i="1"/>
  <c r="AB83" i="1" s="1"/>
  <c r="AF83" i="1"/>
  <c r="AH83" i="1" s="1"/>
  <c r="AK83" i="1" s="1"/>
  <c r="AG83" i="1"/>
  <c r="AJ83" i="1" s="1"/>
  <c r="AI83" i="1"/>
  <c r="AN83" i="1"/>
  <c r="AO83" i="1" s="1"/>
  <c r="AP83" i="1"/>
  <c r="AQ83" i="1"/>
  <c r="AX83" i="1"/>
  <c r="P84" i="1"/>
  <c r="Q84" i="1" s="1"/>
  <c r="R84" i="1"/>
  <c r="S84" i="1"/>
  <c r="X84" i="1"/>
  <c r="Z84" i="1" s="1"/>
  <c r="AC84" i="1" s="1"/>
  <c r="Y84" i="1"/>
  <c r="AB84" i="1" s="1"/>
  <c r="AA84" i="1"/>
  <c r="AF84" i="1"/>
  <c r="AG84" i="1" s="1"/>
  <c r="AH84" i="1"/>
  <c r="AI84" i="1"/>
  <c r="AJ84" i="1" s="1"/>
  <c r="AN84" i="1"/>
  <c r="AP84" i="1" s="1"/>
  <c r="AS84" i="1" s="1"/>
  <c r="AO84" i="1"/>
  <c r="AR84" i="1" s="1"/>
  <c r="AQ84" i="1"/>
  <c r="AX84" i="1"/>
  <c r="P85" i="1"/>
  <c r="R85" i="1" s="1"/>
  <c r="U85" i="1" s="1"/>
  <c r="Q85" i="1"/>
  <c r="T85" i="1" s="1"/>
  <c r="S85" i="1"/>
  <c r="X85" i="1"/>
  <c r="Y85" i="1" s="1"/>
  <c r="Z85" i="1"/>
  <c r="AA85" i="1"/>
  <c r="AF85" i="1"/>
  <c r="AH85" i="1" s="1"/>
  <c r="AK85" i="1" s="1"/>
  <c r="AG85" i="1"/>
  <c r="AJ85" i="1" s="1"/>
  <c r="AI85" i="1"/>
  <c r="AN85" i="1"/>
  <c r="AO85" i="1" s="1"/>
  <c r="AP85" i="1"/>
  <c r="AQ85" i="1"/>
  <c r="AR85" i="1" s="1"/>
  <c r="AX85" i="1"/>
  <c r="P86" i="1"/>
  <c r="Q86" i="1" s="1"/>
  <c r="R86" i="1"/>
  <c r="S86" i="1"/>
  <c r="T86" i="1" s="1"/>
  <c r="X86" i="1"/>
  <c r="Z86" i="1" s="1"/>
  <c r="AC86" i="1" s="1"/>
  <c r="Y86" i="1"/>
  <c r="AB86" i="1" s="1"/>
  <c r="AA86" i="1"/>
  <c r="AF86" i="1"/>
  <c r="AG86" i="1" s="1"/>
  <c r="AH86" i="1"/>
  <c r="AI86" i="1"/>
  <c r="AN86" i="1"/>
  <c r="AP86" i="1" s="1"/>
  <c r="AS86" i="1" s="1"/>
  <c r="AO86" i="1"/>
  <c r="AR86" i="1" s="1"/>
  <c r="AQ86" i="1"/>
  <c r="P87" i="1"/>
  <c r="Q87" i="1" s="1"/>
  <c r="X87" i="1"/>
  <c r="Y87" i="1"/>
  <c r="Z87" i="1"/>
  <c r="AC87" i="1" s="1"/>
  <c r="AA87" i="1"/>
  <c r="AB87" i="1" s="1"/>
  <c r="AF87" i="1"/>
  <c r="AG87" i="1" s="1"/>
  <c r="AJ87" i="1" s="1"/>
  <c r="AI87" i="1"/>
  <c r="AN87" i="1"/>
  <c r="AO87" i="1"/>
  <c r="AP87" i="1"/>
  <c r="AS87" i="1" s="1"/>
  <c r="AQ87" i="1"/>
  <c r="AR87" i="1" s="1"/>
  <c r="P88" i="1"/>
  <c r="Q88" i="1" s="1"/>
  <c r="T88" i="1" s="1"/>
  <c r="S88" i="1"/>
  <c r="X88" i="1"/>
  <c r="Y88" i="1"/>
  <c r="Z88" i="1"/>
  <c r="AC88" i="1" s="1"/>
  <c r="AA88" i="1"/>
  <c r="AB88" i="1" s="1"/>
  <c r="AF88" i="1"/>
  <c r="AG88" i="1" s="1"/>
  <c r="AJ88" i="1" s="1"/>
  <c r="AI88" i="1"/>
  <c r="AN88" i="1"/>
  <c r="AO88" i="1"/>
  <c r="AP88" i="1"/>
  <c r="AS88" i="1" s="1"/>
  <c r="AQ88" i="1"/>
  <c r="AR88" i="1" s="1"/>
  <c r="P89" i="1"/>
  <c r="Q89" i="1" s="1"/>
  <c r="T89" i="1" s="1"/>
  <c r="S89" i="1"/>
  <c r="X89" i="1"/>
  <c r="Y89" i="1"/>
  <c r="Z89" i="1"/>
  <c r="AC89" i="1" s="1"/>
  <c r="AA89" i="1"/>
  <c r="AB89" i="1" s="1"/>
  <c r="AF89" i="1"/>
  <c r="AG89" i="1" s="1"/>
  <c r="AJ89" i="1" s="1"/>
  <c r="AI89" i="1"/>
  <c r="AN89" i="1"/>
  <c r="AO89" i="1"/>
  <c r="AP89" i="1"/>
  <c r="AS89" i="1" s="1"/>
  <c r="AQ89" i="1"/>
  <c r="AR89" i="1" s="1"/>
  <c r="P90" i="1"/>
  <c r="Q90" i="1" s="1"/>
  <c r="T90" i="1" s="1"/>
  <c r="S90" i="1"/>
  <c r="X90" i="1"/>
  <c r="Y90" i="1"/>
  <c r="Z90" i="1"/>
  <c r="AC90" i="1" s="1"/>
  <c r="AA90" i="1"/>
  <c r="AB90" i="1" s="1"/>
  <c r="AF90" i="1"/>
  <c r="AG90" i="1" s="1"/>
  <c r="AJ90" i="1" s="1"/>
  <c r="AI90" i="1"/>
  <c r="AN90" i="1"/>
  <c r="AO90" i="1"/>
  <c r="AP90" i="1"/>
  <c r="AS90" i="1" s="1"/>
  <c r="AQ90" i="1"/>
  <c r="AR90" i="1" s="1"/>
  <c r="P91" i="1"/>
  <c r="Q91" i="1" s="1"/>
  <c r="T91" i="1" s="1"/>
  <c r="S91" i="1"/>
  <c r="X91" i="1"/>
  <c r="Y91" i="1"/>
  <c r="Z91" i="1"/>
  <c r="AC91" i="1" s="1"/>
  <c r="AA91" i="1"/>
  <c r="AB91" i="1" s="1"/>
  <c r="AF91" i="1"/>
  <c r="AG91" i="1" s="1"/>
  <c r="AJ91" i="1" s="1"/>
  <c r="AI91" i="1"/>
  <c r="AN91" i="1"/>
  <c r="AO91" i="1"/>
  <c r="AP91" i="1"/>
  <c r="AS91" i="1" s="1"/>
  <c r="AQ91" i="1"/>
  <c r="AR91" i="1" s="1"/>
  <c r="P92" i="1"/>
  <c r="Q92" i="1" s="1"/>
  <c r="T92" i="1" s="1"/>
  <c r="S92" i="1"/>
  <c r="X92" i="1"/>
  <c r="Y92" i="1"/>
  <c r="Z92" i="1"/>
  <c r="AC92" i="1" s="1"/>
  <c r="AA92" i="1"/>
  <c r="AB92" i="1" s="1"/>
  <c r="AF92" i="1"/>
  <c r="AG92" i="1" s="1"/>
  <c r="AJ92" i="1" s="1"/>
  <c r="AI92" i="1"/>
  <c r="AN92" i="1"/>
  <c r="AO92" i="1"/>
  <c r="AP92" i="1"/>
  <c r="AS92" i="1" s="1"/>
  <c r="AQ92" i="1"/>
  <c r="AR92" i="1" s="1"/>
  <c r="P93" i="1"/>
  <c r="Q93" i="1" s="1"/>
  <c r="T93" i="1" s="1"/>
  <c r="S93" i="1"/>
  <c r="X93" i="1"/>
  <c r="Y93" i="1"/>
  <c r="Z93" i="1"/>
  <c r="AC93" i="1" s="1"/>
  <c r="AA93" i="1"/>
  <c r="AB93" i="1" s="1"/>
  <c r="AF93" i="1"/>
  <c r="AG93" i="1" s="1"/>
  <c r="AJ93" i="1" s="1"/>
  <c r="AI93" i="1"/>
  <c r="AN93" i="1"/>
  <c r="AO93" i="1"/>
  <c r="AP93" i="1"/>
  <c r="AS93" i="1" s="1"/>
  <c r="AQ93" i="1"/>
  <c r="AR93" i="1" s="1"/>
  <c r="P94" i="1"/>
  <c r="Q94" i="1" s="1"/>
  <c r="T94" i="1" s="1"/>
  <c r="S94" i="1"/>
  <c r="X94" i="1"/>
  <c r="Y94" i="1"/>
  <c r="Z94" i="1"/>
  <c r="AC94" i="1" s="1"/>
  <c r="AA94" i="1"/>
  <c r="AB94" i="1" s="1"/>
  <c r="AF94" i="1"/>
  <c r="AG94" i="1" s="1"/>
  <c r="AJ94" i="1" s="1"/>
  <c r="AI94" i="1"/>
  <c r="AN94" i="1"/>
  <c r="AO94" i="1"/>
  <c r="AP94" i="1"/>
  <c r="AS94" i="1" s="1"/>
  <c r="AQ94" i="1"/>
  <c r="AR94" i="1" s="1"/>
  <c r="P95" i="1"/>
  <c r="Q95" i="1" s="1"/>
  <c r="T95" i="1" s="1"/>
  <c r="S95" i="1"/>
  <c r="X95" i="1"/>
  <c r="Y95" i="1"/>
  <c r="Z95" i="1"/>
  <c r="AC95" i="1" s="1"/>
  <c r="AA95" i="1"/>
  <c r="AB95" i="1" s="1"/>
  <c r="AF95" i="1"/>
  <c r="AG95" i="1" s="1"/>
  <c r="AJ95" i="1" s="1"/>
  <c r="AI95" i="1"/>
  <c r="AN95" i="1"/>
  <c r="AO95" i="1"/>
  <c r="AP95" i="1"/>
  <c r="AS95" i="1" s="1"/>
  <c r="AQ95" i="1"/>
  <c r="AR95" i="1" s="1"/>
  <c r="P96" i="1"/>
  <c r="Q96" i="1" s="1"/>
  <c r="T96" i="1" s="1"/>
  <c r="S96" i="1"/>
  <c r="X96" i="1"/>
  <c r="Y96" i="1"/>
  <c r="Z96" i="1"/>
  <c r="AC96" i="1" s="1"/>
  <c r="AA96" i="1"/>
  <c r="AB96" i="1" s="1"/>
  <c r="AF96" i="1"/>
  <c r="AG96" i="1" s="1"/>
  <c r="AJ96" i="1" s="1"/>
  <c r="AI96" i="1"/>
  <c r="AN96" i="1"/>
  <c r="AO96" i="1"/>
  <c r="AP96" i="1"/>
  <c r="AS96" i="1" s="1"/>
  <c r="AQ96" i="1"/>
  <c r="AR96" i="1" s="1"/>
  <c r="U95" i="1" l="1"/>
  <c r="U91" i="1"/>
  <c r="AJ86" i="1"/>
  <c r="AB85" i="1"/>
  <c r="T84" i="1"/>
  <c r="AR83" i="1"/>
  <c r="BB81" i="1"/>
  <c r="BQ51" i="1" s="1"/>
  <c r="AJ81" i="1"/>
  <c r="AZ75" i="1"/>
  <c r="BS54" i="1" s="1"/>
  <c r="T82" i="1"/>
  <c r="BB79" i="1"/>
  <c r="BQ49" i="1" s="1"/>
  <c r="BB77" i="1"/>
  <c r="BO56" i="1" s="1"/>
  <c r="AZ70" i="1"/>
  <c r="BS49" i="1" s="1"/>
  <c r="AZ72" i="1"/>
  <c r="BS51" i="1" s="1"/>
  <c r="AZ76" i="1"/>
  <c r="BS55" i="1" s="1"/>
  <c r="AZ69" i="1"/>
  <c r="AZ73" i="1"/>
  <c r="BS52" i="1" s="1"/>
  <c r="AB69" i="1"/>
  <c r="AK93" i="1"/>
  <c r="AK89" i="1"/>
  <c r="BB80" i="1"/>
  <c r="BQ50" i="1" s="1"/>
  <c r="BB78" i="1"/>
  <c r="BQ48" i="1" s="1"/>
  <c r="AH96" i="1"/>
  <c r="AK96" i="1" s="1"/>
  <c r="R96" i="1"/>
  <c r="U96" i="1" s="1"/>
  <c r="AH95" i="1"/>
  <c r="AK95" i="1" s="1"/>
  <c r="R95" i="1"/>
  <c r="AH94" i="1"/>
  <c r="AK94" i="1" s="1"/>
  <c r="R94" i="1"/>
  <c r="U94" i="1" s="1"/>
  <c r="AH93" i="1"/>
  <c r="R93" i="1"/>
  <c r="U93" i="1" s="1"/>
  <c r="AH92" i="1"/>
  <c r="AK92" i="1" s="1"/>
  <c r="R92" i="1"/>
  <c r="U92" i="1" s="1"/>
  <c r="AH91" i="1"/>
  <c r="AK91" i="1" s="1"/>
  <c r="R91" i="1"/>
  <c r="AH90" i="1"/>
  <c r="AK90" i="1" s="1"/>
  <c r="R90" i="1"/>
  <c r="U90" i="1" s="1"/>
  <c r="AH89" i="1"/>
  <c r="R89" i="1"/>
  <c r="U89" i="1" s="1"/>
  <c r="AH88" i="1"/>
  <c r="AK88" i="1" s="1"/>
  <c r="R88" i="1"/>
  <c r="U88" i="1" s="1"/>
  <c r="AH87" i="1"/>
  <c r="AK87" i="1" s="1"/>
  <c r="R87" i="1"/>
  <c r="AK86" i="1"/>
  <c r="U86" i="1"/>
  <c r="AS85" i="1"/>
  <c r="AC85" i="1"/>
  <c r="AK84" i="1"/>
  <c r="U84" i="1"/>
  <c r="AS83" i="1"/>
  <c r="AC83" i="1"/>
  <c r="AK82" i="1"/>
  <c r="U82" i="1"/>
  <c r="AK81" i="1"/>
  <c r="U81" i="1"/>
  <c r="AK80" i="1"/>
  <c r="U80" i="1"/>
  <c r="Q79" i="1"/>
  <c r="AP78" i="1"/>
  <c r="Z77" i="1"/>
  <c r="AC77" i="1" s="1"/>
  <c r="AJ76" i="1"/>
  <c r="AC76" i="1"/>
  <c r="Z75" i="1"/>
  <c r="R75" i="1"/>
  <c r="AB74" i="1"/>
  <c r="Z73" i="1"/>
  <c r="AC73" i="1" s="1"/>
  <c r="AJ72" i="1"/>
  <c r="AC72" i="1"/>
  <c r="Z71" i="1"/>
  <c r="Y71" i="1"/>
  <c r="AB71" i="1" s="1"/>
  <c r="BB69" i="1"/>
  <c r="Q68" i="1"/>
  <c r="T68" i="1" s="1"/>
  <c r="R68" i="1"/>
  <c r="U68" i="1" s="1"/>
  <c r="AX86" i="1"/>
  <c r="BB73" i="1" s="1"/>
  <c r="BO52" i="1" s="1"/>
  <c r="AB79" i="1"/>
  <c r="AC78" i="1"/>
  <c r="AJ77" i="1"/>
  <c r="R77" i="1"/>
  <c r="AO76" i="1"/>
  <c r="AR76" i="1" s="1"/>
  <c r="AS75" i="1"/>
  <c r="AS74" i="1"/>
  <c r="AG74" i="1"/>
  <c r="AJ74" i="1" s="1"/>
  <c r="AJ73" i="1"/>
  <c r="R73" i="1"/>
  <c r="U73" i="1" s="1"/>
  <c r="AO72" i="1"/>
  <c r="AR72" i="1" s="1"/>
  <c r="U72" i="1"/>
  <c r="AS71" i="1"/>
  <c r="AO70" i="1"/>
  <c r="AR70" i="1" s="1"/>
  <c r="AG68" i="1"/>
  <c r="AJ68" i="1" s="1"/>
  <c r="AH68" i="1"/>
  <c r="AK68" i="1" s="1"/>
  <c r="AS69" i="1"/>
  <c r="AS78" i="1"/>
  <c r="BB75" i="1"/>
  <c r="BO54" i="1" s="1"/>
  <c r="AC75" i="1"/>
  <c r="AZ74" i="1"/>
  <c r="BS53" i="1" s="1"/>
  <c r="BB71" i="1"/>
  <c r="BO50" i="1" s="1"/>
  <c r="AC71" i="1"/>
  <c r="AK70" i="1"/>
  <c r="AJ70" i="1"/>
  <c r="AP69" i="1"/>
  <c r="AO69" i="1"/>
  <c r="AR69" i="1" s="1"/>
  <c r="Z69" i="1"/>
  <c r="AC69" i="1" s="1"/>
  <c r="Y69" i="1"/>
  <c r="AR68" i="1"/>
  <c r="AB68" i="1"/>
  <c r="AS67" i="1"/>
  <c r="AO67" i="1"/>
  <c r="AR67" i="1" s="1"/>
  <c r="AR97" i="1" s="1"/>
  <c r="BT16" i="1" s="1"/>
  <c r="CS51" i="1"/>
  <c r="CS52" i="1"/>
  <c r="CS53" i="1"/>
  <c r="CS54" i="1" s="1"/>
  <c r="CS57" i="1"/>
  <c r="CS58" i="1"/>
  <c r="CG58" i="1"/>
  <c r="CG56" i="1"/>
  <c r="CG55" i="1" s="1"/>
  <c r="CG51" i="1"/>
  <c r="CG52" i="1"/>
  <c r="CG53" i="1"/>
  <c r="CG54" i="1" s="1"/>
  <c r="AA48" i="1"/>
  <c r="AO38" i="1"/>
  <c r="U42" i="1"/>
  <c r="U26" i="1"/>
  <c r="H41" i="1"/>
  <c r="H45" i="1"/>
  <c r="U18" i="1"/>
  <c r="S79" i="1" s="1"/>
  <c r="D63" i="1"/>
  <c r="AO39" i="1"/>
  <c r="AO44" i="1"/>
  <c r="E61" i="1"/>
  <c r="U13" i="1"/>
  <c r="S74" i="1" s="1"/>
  <c r="D58" i="1"/>
  <c r="H38" i="1"/>
  <c r="BR4" i="1"/>
  <c r="DE6" i="1" s="1"/>
  <c r="AH67" i="1"/>
  <c r="AK67" i="1" s="1"/>
  <c r="BL50" i="1"/>
  <c r="BK60" i="1"/>
  <c r="BL51" i="1" s="1"/>
  <c r="BP72" i="1" s="1"/>
  <c r="AH42" i="1"/>
  <c r="AT31" i="1"/>
  <c r="AA41" i="1"/>
  <c r="AA45" i="1"/>
  <c r="AS41" i="1"/>
  <c r="AS45" i="1"/>
  <c r="AO41" i="1"/>
  <c r="AO45" i="1"/>
  <c r="U22" i="1"/>
  <c r="S83" i="1" s="1"/>
  <c r="H40" i="1"/>
  <c r="AS39" i="1"/>
  <c r="AS44" i="1"/>
  <c r="U14" i="1"/>
  <c r="S75" i="1" s="1"/>
  <c r="D59" i="1"/>
  <c r="BO64" i="1"/>
  <c r="BL52" i="1"/>
  <c r="BP73" i="1" s="1"/>
  <c r="DC7" i="1"/>
  <c r="BQ8" i="1"/>
  <c r="DD7" i="1" s="1"/>
  <c r="BQ25" i="1"/>
  <c r="DD11" i="1" s="1"/>
  <c r="BR25" i="1"/>
  <c r="DE11" i="1" s="1"/>
  <c r="DC11" i="1"/>
  <c r="AT23" i="1"/>
  <c r="AH40" i="1"/>
  <c r="AH39" i="1"/>
  <c r="AH44" i="1"/>
  <c r="AH48" i="1"/>
  <c r="AT17" i="1"/>
  <c r="AH46" i="1"/>
  <c r="U15" i="1"/>
  <c r="S76" i="1" s="1"/>
  <c r="D60" i="1"/>
  <c r="U10" i="1"/>
  <c r="S71" i="1" s="1"/>
  <c r="D55" i="1"/>
  <c r="U9" i="1"/>
  <c r="S70" i="1" s="1"/>
  <c r="H43" i="1"/>
  <c r="H46" i="1"/>
  <c r="BP4" i="1" s="1"/>
  <c r="J62" i="1"/>
  <c r="J63" i="1"/>
  <c r="BO66" i="1"/>
  <c r="BE61" i="1"/>
  <c r="BO58" i="1"/>
  <c r="AH45" i="1"/>
  <c r="AH41" i="1"/>
  <c r="BP29" i="1"/>
  <c r="BQ29" i="1" s="1"/>
  <c r="U16" i="1"/>
  <c r="D61" i="1"/>
  <c r="AS38" i="1"/>
  <c r="AS46" i="1"/>
  <c r="BP27" i="1"/>
  <c r="BQ27" i="1" s="1"/>
  <c r="AS47" i="1"/>
  <c r="BP28" i="1"/>
  <c r="BQ28" i="1" s="1"/>
  <c r="AS48" i="1"/>
  <c r="U38" i="1"/>
  <c r="AO47" i="1"/>
  <c r="E54" i="1"/>
  <c r="AO37" i="1"/>
  <c r="AO48" i="1"/>
  <c r="AO43" i="1"/>
  <c r="DC8" i="1"/>
  <c r="AA43" i="1"/>
  <c r="AA46" i="1"/>
  <c r="AA47" i="1"/>
  <c r="AA67" i="1"/>
  <c r="U6" i="1"/>
  <c r="BS4" i="1"/>
  <c r="DG6" i="1" s="1"/>
  <c r="U46" i="1" l="1"/>
  <c r="R58" i="1"/>
  <c r="U58" i="1" s="1"/>
  <c r="BO35" i="1" s="1"/>
  <c r="BP35" i="1" s="1"/>
  <c r="U47" i="1"/>
  <c r="S58" i="1"/>
  <c r="T58" i="1" s="1"/>
  <c r="R59" i="1"/>
  <c r="U37" i="1"/>
  <c r="U48" i="1"/>
  <c r="R56" i="1"/>
  <c r="U56" i="1" s="1"/>
  <c r="BO33" i="1" s="1"/>
  <c r="BP33" i="1" s="1"/>
  <c r="R57" i="1"/>
  <c r="S59" i="1"/>
  <c r="T59" i="1" s="1"/>
  <c r="U43" i="1"/>
  <c r="S56" i="1"/>
  <c r="S57" i="1"/>
  <c r="T57" i="1" s="1"/>
  <c r="S67" i="1"/>
  <c r="BF57" i="1"/>
  <c r="BP65" i="1" s="1"/>
  <c r="BF59" i="1"/>
  <c r="BP67" i="1" s="1"/>
  <c r="BF54" i="1"/>
  <c r="BP62" i="1" s="1"/>
  <c r="BO69" i="1"/>
  <c r="BF51" i="1"/>
  <c r="BP59" i="1" s="1"/>
  <c r="BL59" i="1"/>
  <c r="BP80" i="1" s="1"/>
  <c r="T75" i="1"/>
  <c r="U75" i="1"/>
  <c r="T83" i="1"/>
  <c r="U83" i="1"/>
  <c r="BL58" i="1"/>
  <c r="BP79" i="1" s="1"/>
  <c r="AJ97" i="1"/>
  <c r="BT12" i="1" s="1"/>
  <c r="BB82" i="1"/>
  <c r="BQ52" i="1" s="1"/>
  <c r="BS48" i="1"/>
  <c r="AZ77" i="1"/>
  <c r="BS56" i="1" s="1"/>
  <c r="U39" i="1"/>
  <c r="U44" i="1"/>
  <c r="S77" i="1"/>
  <c r="BF53" i="1"/>
  <c r="BP61" i="1" s="1"/>
  <c r="U70" i="1"/>
  <c r="T70" i="1"/>
  <c r="T76" i="1"/>
  <c r="U76" i="1"/>
  <c r="BF56" i="1"/>
  <c r="BP64" i="1" s="1"/>
  <c r="BL57" i="1"/>
  <c r="BP78" i="1" s="1"/>
  <c r="BL54" i="1"/>
  <c r="BP75" i="1" s="1"/>
  <c r="BO81" i="1"/>
  <c r="AK97" i="1"/>
  <c r="BU12" i="1" s="1"/>
  <c r="T74" i="1"/>
  <c r="U74" i="1"/>
  <c r="BL53" i="1"/>
  <c r="BP74" i="1" s="1"/>
  <c r="AS97" i="1"/>
  <c r="BU16" i="1" s="1"/>
  <c r="BF60" i="1"/>
  <c r="BP68" i="1" s="1"/>
  <c r="BP71" i="1"/>
  <c r="T79" i="1"/>
  <c r="U79" i="1"/>
  <c r="U41" i="1"/>
  <c r="U45" i="1"/>
  <c r="S87" i="1"/>
  <c r="BF55" i="1"/>
  <c r="BP63" i="1" s="1"/>
  <c r="BO48" i="1"/>
  <c r="AC67" i="1"/>
  <c r="AC97" i="1" s="1"/>
  <c r="BU8" i="1" s="1"/>
  <c r="AB67" i="1"/>
  <c r="AB97" i="1" s="1"/>
  <c r="BT8" i="1" s="1"/>
  <c r="BF50" i="1"/>
  <c r="BF58" i="1"/>
  <c r="BP66" i="1" s="1"/>
  <c r="DC6" i="1"/>
  <c r="BQ4" i="1"/>
  <c r="DD6" i="1" s="1"/>
  <c r="T71" i="1"/>
  <c r="U71" i="1"/>
  <c r="BL55" i="1"/>
  <c r="BP76" i="1" s="1"/>
  <c r="BF52" i="1"/>
  <c r="BP60" i="1" s="1"/>
  <c r="U40" i="1"/>
  <c r="BL56" i="1"/>
  <c r="BP77" i="1" s="1"/>
  <c r="BB70" i="1"/>
  <c r="BO49" i="1" s="1"/>
  <c r="BB72" i="1"/>
  <c r="BO51" i="1" s="1"/>
  <c r="BB74" i="1"/>
  <c r="BO53" i="1" s="1"/>
  <c r="BB76" i="1"/>
  <c r="BO55" i="1" s="1"/>
  <c r="BB83" i="1"/>
  <c r="BQ53" i="1" s="1"/>
  <c r="BB85" i="1"/>
  <c r="BQ55" i="1" s="1"/>
  <c r="BB84" i="1"/>
  <c r="BQ54" i="1" s="1"/>
  <c r="BB86" i="1" l="1"/>
  <c r="BQ56" i="1" s="1"/>
  <c r="T87" i="1"/>
  <c r="U87" i="1"/>
  <c r="U67" i="1"/>
  <c r="T67" i="1"/>
  <c r="T97" i="1" s="1"/>
  <c r="BT4" i="1" s="1"/>
  <c r="BF61" i="1"/>
  <c r="BP69" i="1" s="1"/>
  <c r="BP58" i="1"/>
  <c r="BL60" i="1"/>
  <c r="BP81" i="1" s="1"/>
  <c r="U77" i="1"/>
  <c r="T77" i="1"/>
  <c r="U57" i="1"/>
  <c r="BO34" i="1" s="1"/>
  <c r="BP34" i="1" s="1"/>
  <c r="U59" i="1"/>
  <c r="BO36" i="1" s="1"/>
  <c r="BP36" i="1" s="1"/>
  <c r="U97" i="1" l="1"/>
  <c r="BU4" i="1" s="1"/>
</calcChain>
</file>

<file path=xl/sharedStrings.xml><?xml version="1.0" encoding="utf-8"?>
<sst xmlns="http://schemas.openxmlformats.org/spreadsheetml/2006/main" count="534" uniqueCount="216">
  <si>
    <t>celkem</t>
  </si>
  <si>
    <t>úplná pokrývka sníh suchý</t>
  </si>
  <si>
    <t>sníh více než na polovině, sníh suchý</t>
  </si>
  <si>
    <t>ůplná sněh pokrývka sníh vlhký</t>
  </si>
  <si>
    <t>sníh více než na polovině, sníh vlhký</t>
  </si>
  <si>
    <t>sníh méně než na polovině</t>
  </si>
  <si>
    <t xml:space="preserve">půda pokrytí náledím </t>
  </si>
  <si>
    <t>půda holá a zmrlá</t>
  </si>
  <si>
    <t>půda rozmoklá</t>
  </si>
  <si>
    <t>půda vlhká</t>
  </si>
  <si>
    <t>půda suchá</t>
  </si>
  <si>
    <t>%</t>
  </si>
  <si>
    <t>počet</t>
  </si>
  <si>
    <t>stav půdy (povrch)</t>
  </si>
  <si>
    <t>klid</t>
  </si>
  <si>
    <t>zataženo                     10</t>
  </si>
  <si>
    <t>směr</t>
  </si>
  <si>
    <t>rychlost</t>
  </si>
  <si>
    <t>teplota 2022</t>
  </si>
  <si>
    <t>spdní mez</t>
  </si>
  <si>
    <t xml:space="preserve">horní mez </t>
  </si>
  <si>
    <t>dl. průměr</t>
  </si>
  <si>
    <t>datum</t>
  </si>
  <si>
    <t>kvantil</t>
  </si>
  <si>
    <t>přízemní minimum</t>
  </si>
  <si>
    <t>minimální teplota</t>
  </si>
  <si>
    <t>maximálnbí teplota</t>
  </si>
  <si>
    <t>průměrná teplota</t>
  </si>
  <si>
    <t>Výpočet teplotně nadprůměrných a podprůměrných nů</t>
  </si>
  <si>
    <t>minimum</t>
  </si>
  <si>
    <t>maximum</t>
  </si>
  <si>
    <t>sníh</t>
  </si>
  <si>
    <t>srážky</t>
  </si>
  <si>
    <t>př.min</t>
  </si>
  <si>
    <t>min</t>
  </si>
  <si>
    <t>max</t>
  </si>
  <si>
    <t>prům</t>
  </si>
  <si>
    <t>pokryté oblohy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</si>
  <si>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</si>
  <si>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mimořádně teplý nad</t>
  </si>
  <si>
    <t>jasno                            0</t>
  </si>
  <si>
    <t xml:space="preserve">v desetinách 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</si>
  <si>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</si>
  <si>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silně teplý nad</t>
  </si>
  <si>
    <t xml:space="preserve">počet </t>
  </si>
  <si>
    <t>Oblačnost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</si>
  <si>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</si>
  <si>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teplý nad</t>
  </si>
  <si>
    <t>J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</si>
  <si>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</si>
  <si>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efektivní teploty</t>
  </si>
  <si>
    <t>normální do</t>
  </si>
  <si>
    <t>S</t>
  </si>
  <si>
    <t>JVJ</t>
  </si>
  <si>
    <t>ef. tepl.</t>
  </si>
  <si>
    <t>odpočet</t>
  </si>
  <si>
    <t>suma</t>
  </si>
  <si>
    <t>normální od</t>
  </si>
  <si>
    <t>SSZ</t>
  </si>
  <si>
    <t>JV</t>
  </si>
  <si>
    <t>průměr celkem</t>
  </si>
  <si>
    <t>studený pod</t>
  </si>
  <si>
    <t>SZ</t>
  </si>
  <si>
    <t>VJV</t>
  </si>
  <si>
    <t>sijně studený pod</t>
  </si>
  <si>
    <t>ZSZ</t>
  </si>
  <si>
    <t>V</t>
  </si>
  <si>
    <t>mim.studený pod</t>
  </si>
  <si>
    <t>kvantily</t>
  </si>
  <si>
    <t>Z</t>
  </si>
  <si>
    <t>VSV</t>
  </si>
  <si>
    <t>prům poz termínů</t>
  </si>
  <si>
    <t>40letý pr.</t>
  </si>
  <si>
    <t>průměr</t>
  </si>
  <si>
    <t>ZJZ</t>
  </si>
  <si>
    <t>SV</t>
  </si>
  <si>
    <t>termínů</t>
  </si>
  <si>
    <t>vlhkost vzduchu</t>
  </si>
  <si>
    <t>poz. termíny</t>
  </si>
  <si>
    <t>dl.abs.min.t.</t>
  </si>
  <si>
    <t>min.t.08</t>
  </si>
  <si>
    <t>prům.t.08</t>
  </si>
  <si>
    <t xml:space="preserve"> dl.prům.t.klouzavý průměr</t>
  </si>
  <si>
    <t>dl.abs.max.t.</t>
  </si>
  <si>
    <t>JZ</t>
  </si>
  <si>
    <t>SSV</t>
  </si>
  <si>
    <t xml:space="preserve">z pozorovacích </t>
  </si>
  <si>
    <t>40 letý pr.</t>
  </si>
  <si>
    <t>JJZ</t>
  </si>
  <si>
    <t xml:space="preserve">v % výskytu </t>
  </si>
  <si>
    <t>stav půdy</t>
  </si>
  <si>
    <t>stav počasí</t>
  </si>
  <si>
    <t>oblačnost</t>
  </si>
  <si>
    <t>vítr</t>
  </si>
  <si>
    <t>min.</t>
  </si>
  <si>
    <t>Údaje pro graf:</t>
  </si>
  <si>
    <t>m/sec</t>
  </si>
  <si>
    <t>max.</t>
  </si>
  <si>
    <t>1988</t>
  </si>
  <si>
    <t>2012</t>
  </si>
  <si>
    <t>měs.</t>
  </si>
  <si>
    <t>2000</t>
  </si>
  <si>
    <t>měsíc</t>
  </si>
  <si>
    <t>1993</t>
  </si>
  <si>
    <t>2003</t>
  </si>
  <si>
    <t>1983</t>
  </si>
  <si>
    <t>1996</t>
  </si>
  <si>
    <t>2014</t>
  </si>
  <si>
    <r>
      <t>dek.</t>
    </r>
    <r>
      <rPr>
        <sz val="10"/>
        <rFont val="Arial CE"/>
        <family val="2"/>
        <charset val="238"/>
      </rPr>
      <t>1</t>
    </r>
  </si>
  <si>
    <t>2010</t>
  </si>
  <si>
    <t>dek. 1</t>
  </si>
  <si>
    <t>dek.    1</t>
  </si>
  <si>
    <t>1989</t>
  </si>
  <si>
    <t>1998</t>
  </si>
  <si>
    <t>2002</t>
  </si>
  <si>
    <t>1984</t>
  </si>
  <si>
    <t>pozorovací termíny v hod,</t>
  </si>
  <si>
    <t>Vlhkost vzduchu</t>
  </si>
  <si>
    <t>2008</t>
  </si>
  <si>
    <t>Další údaje bez srovnání s historií</t>
  </si>
  <si>
    <t>1980</t>
  </si>
  <si>
    <t>2004</t>
  </si>
  <si>
    <r>
      <t>pent.</t>
    </r>
    <r>
      <rPr>
        <sz val="10"/>
        <rFont val="Arial CE"/>
        <family val="2"/>
        <charset val="238"/>
      </rPr>
      <t>1</t>
    </r>
  </si>
  <si>
    <t>2006</t>
  </si>
  <si>
    <t>pent.1</t>
  </si>
  <si>
    <t>pent.   1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</si>
  <si>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</si>
  <si>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</si>
  <si>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1985</t>
  </si>
  <si>
    <t>2009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</si>
  <si>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</si>
  <si>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</si>
  <si>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od poč. r.</t>
  </si>
  <si>
    <t xml:space="preserve">za měsíc </t>
  </si>
  <si>
    <t>narůstajícím způsobem</t>
  </si>
  <si>
    <t>dlouhodobě.</t>
  </si>
  <si>
    <t>Efektivní teploty</t>
  </si>
  <si>
    <t>25 a 27</t>
  </si>
  <si>
    <t>rekordy  + ve dnech</t>
  </si>
  <si>
    <t>1979</t>
  </si>
  <si>
    <t xml:space="preserve">           nad 10mm</t>
  </si>
  <si>
    <t>z toho nad 1 mm</t>
  </si>
  <si>
    <t>1981</t>
  </si>
  <si>
    <t>počet sráž. dnů celkem</t>
  </si>
  <si>
    <t>1995</t>
  </si>
  <si>
    <t>od poč. roku</t>
  </si>
  <si>
    <t>v měsíci</t>
  </si>
  <si>
    <t>max/den</t>
  </si>
  <si>
    <t>% normálu</t>
  </si>
  <si>
    <t>rozdíl</t>
  </si>
  <si>
    <t>tropických</t>
  </si>
  <si>
    <t>letních</t>
  </si>
  <si>
    <t>2007</t>
  </si>
  <si>
    <t>mrazových</t>
  </si>
  <si>
    <t>ledových</t>
  </si>
  <si>
    <t xml:space="preserve">počet dnů </t>
  </si>
  <si>
    <t>rekordy - ve dnech</t>
  </si>
  <si>
    <t>přízemní</t>
  </si>
  <si>
    <t>2011</t>
  </si>
  <si>
    <t>datum max. výšky.</t>
  </si>
  <si>
    <t>minim. teplota</t>
  </si>
  <si>
    <t>maximální výška sněh. pokr.</t>
  </si>
  <si>
    <t>1986</t>
  </si>
  <si>
    <t>1992</t>
  </si>
  <si>
    <t>průměrná výška sněh. pokr.</t>
  </si>
  <si>
    <t>2013</t>
  </si>
  <si>
    <t>počet dní s úpl. sněh. pokr.</t>
  </si>
  <si>
    <t>1997</t>
  </si>
  <si>
    <t>sněhová pokrývka</t>
  </si>
  <si>
    <t>1982</t>
  </si>
  <si>
    <t>1976</t>
  </si>
  <si>
    <t>N</t>
  </si>
  <si>
    <t>odchylka</t>
  </si>
  <si>
    <t>dl.průměr</t>
  </si>
  <si>
    <t>přízemní minimální teplota</t>
  </si>
  <si>
    <t>maxim. teplota</t>
  </si>
  <si>
    <t>maximální teplota</t>
  </si>
  <si>
    <t>1999</t>
  </si>
  <si>
    <t>1991</t>
  </si>
  <si>
    <t>umístění</t>
  </si>
  <si>
    <t>hodnocení</t>
  </si>
  <si>
    <t>rok</t>
  </si>
  <si>
    <t>t min</t>
  </si>
  <si>
    <t>t max</t>
  </si>
  <si>
    <t>prům.t.</t>
  </si>
  <si>
    <t>prům.t</t>
  </si>
  <si>
    <t>celk.</t>
  </si>
  <si>
    <t>nový</t>
  </si>
  <si>
    <t>mm</t>
  </si>
  <si>
    <t>min. př.</t>
  </si>
  <si>
    <t>min.21</t>
  </si>
  <si>
    <t>prům. teplota:</t>
  </si>
  <si>
    <t>Datum</t>
  </si>
  <si>
    <t>tepl. rozdíly</t>
  </si>
  <si>
    <t>minimální teplota přízemní</t>
  </si>
  <si>
    <t xml:space="preserve">minimální teplota </t>
  </si>
  <si>
    <t xml:space="preserve">maximální teplota </t>
  </si>
  <si>
    <t>relativní vlhkost</t>
  </si>
  <si>
    <t>Teplota  C</t>
  </si>
  <si>
    <t>pořadí</t>
  </si>
  <si>
    <t>teplota</t>
  </si>
  <si>
    <t>podnormálních</t>
  </si>
  <si>
    <t>nadnormálních</t>
  </si>
  <si>
    <t>Srovnání hodnot daného roku  s historickými údaji stanice</t>
  </si>
  <si>
    <t>Úhrny srážek</t>
  </si>
  <si>
    <t>Přízemní minimální teploty v průměru</t>
  </si>
  <si>
    <t>Minimální teploty v průměru</t>
  </si>
  <si>
    <t>Maximální teploty v průměru teploty</t>
  </si>
  <si>
    <t>Průměrné teploty</t>
  </si>
  <si>
    <t xml:space="preserve">počet dnů teplotně </t>
  </si>
  <si>
    <t xml:space="preserve">Stanice Mořkov </t>
  </si>
  <si>
    <t>Stanice Mořkov</t>
  </si>
  <si>
    <t>Hodnocení</t>
  </si>
  <si>
    <t>Hodnocení počasí v listopadu:</t>
  </si>
  <si>
    <t>listopad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</si>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</sst>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00B0F0"/>
      <name val="Arial CE"/>
      <family val="2"/>
      <charset val="238"/>
    </font>
    <font>
      <sz val="8"/>
      <color indexed="8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0" fontId="2" fillId="2" borderId="0" xfId="0" applyFont="1" applyFill="1"/>
    <xf numFmtId="164" fontId="2" fillId="3" borderId="0" xfId="0" applyNumberFormat="1" applyFont="1" applyFill="1"/>
    <xf numFmtId="0" fontId="2" fillId="4" borderId="0" xfId="0" applyFont="1" applyFill="1"/>
    <xf numFmtId="0" fontId="2" fillId="3" borderId="0" xfId="0" applyFont="1" applyFill="1"/>
    <xf numFmtId="164" fontId="2" fillId="0" borderId="0" xfId="0" applyNumberFormat="1" applyFont="1"/>
    <xf numFmtId="164" fontId="3" fillId="2" borderId="1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5" fillId="0" borderId="5" xfId="0" applyFont="1" applyBorder="1"/>
    <xf numFmtId="164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2" borderId="9" xfId="0" applyFont="1" applyFill="1" applyBorder="1"/>
    <xf numFmtId="164" fontId="2" fillId="2" borderId="10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6" fillId="2" borderId="13" xfId="0" applyFont="1" applyFill="1" applyBorder="1"/>
    <xf numFmtId="0" fontId="0" fillId="2" borderId="12" xfId="0" applyFill="1" applyBorder="1"/>
    <xf numFmtId="0" fontId="2" fillId="2" borderId="13" xfId="0" applyFont="1" applyFill="1" applyBorder="1"/>
    <xf numFmtId="164" fontId="0" fillId="3" borderId="14" xfId="0" applyNumberFormat="1" applyFill="1" applyBorder="1"/>
    <xf numFmtId="164" fontId="2" fillId="4" borderId="0" xfId="0" applyNumberFormat="1" applyFont="1" applyFill="1"/>
    <xf numFmtId="0" fontId="5" fillId="0" borderId="15" xfId="0" applyFont="1" applyBorder="1"/>
    <xf numFmtId="164" fontId="2" fillId="2" borderId="16" xfId="0" applyNumberFormat="1" applyFont="1" applyFill="1" applyBorder="1"/>
    <xf numFmtId="0" fontId="2" fillId="2" borderId="17" xfId="0" applyFont="1" applyFill="1" applyBorder="1"/>
    <xf numFmtId="0" fontId="0" fillId="2" borderId="18" xfId="0" applyFill="1" applyBorder="1"/>
    <xf numFmtId="0" fontId="2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4" fillId="2" borderId="23" xfId="0" applyFont="1" applyFill="1" applyBorder="1"/>
    <xf numFmtId="164" fontId="7" fillId="2" borderId="24" xfId="0" applyNumberFormat="1" applyFont="1" applyFill="1" applyBorder="1"/>
    <xf numFmtId="0" fontId="7" fillId="2" borderId="25" xfId="0" applyFont="1" applyFill="1" applyBorder="1"/>
    <xf numFmtId="0" fontId="0" fillId="2" borderId="15" xfId="0" applyFill="1" applyBorder="1"/>
    <xf numFmtId="0" fontId="0" fillId="2" borderId="5" xfId="0" applyFill="1" applyBorder="1"/>
    <xf numFmtId="0" fontId="8" fillId="3" borderId="0" xfId="0" applyFont="1" applyFill="1"/>
    <xf numFmtId="0" fontId="6" fillId="0" borderId="0" xfId="0" applyFont="1"/>
    <xf numFmtId="0" fontId="0" fillId="0" borderId="26" xfId="0" applyBorder="1" applyProtection="1">
      <protection locked="0"/>
    </xf>
    <xf numFmtId="164" fontId="2" fillId="5" borderId="0" xfId="0" applyNumberFormat="1" applyFont="1" applyFill="1"/>
    <xf numFmtId="0" fontId="2" fillId="5" borderId="0" xfId="0" applyFont="1" applyFill="1"/>
    <xf numFmtId="164" fontId="2" fillId="6" borderId="0" xfId="0" applyNumberFormat="1" applyFont="1" applyFill="1"/>
    <xf numFmtId="0" fontId="2" fillId="6" borderId="0" xfId="0" applyFont="1" applyFill="1"/>
    <xf numFmtId="164" fontId="2" fillId="7" borderId="0" xfId="0" applyNumberFormat="1" applyFont="1" applyFill="1"/>
    <xf numFmtId="0" fontId="2" fillId="7" borderId="0" xfId="0" applyFont="1" applyFill="1"/>
    <xf numFmtId="164" fontId="2" fillId="8" borderId="0" xfId="0" applyNumberFormat="1" applyFont="1" applyFill="1"/>
    <xf numFmtId="0" fontId="2" fillId="8" borderId="0" xfId="0" applyFont="1" applyFill="1"/>
    <xf numFmtId="165" fontId="2" fillId="8" borderId="0" xfId="1" applyNumberFormat="1" applyFont="1" applyFill="1"/>
    <xf numFmtId="0" fontId="6" fillId="2" borderId="5" xfId="0" applyFont="1" applyFill="1" applyBorder="1"/>
    <xf numFmtId="165" fontId="2" fillId="7" borderId="0" xfId="1" applyNumberFormat="1" applyFont="1" applyFill="1"/>
    <xf numFmtId="0" fontId="7" fillId="2" borderId="20" xfId="0" applyFont="1" applyFill="1" applyBorder="1"/>
    <xf numFmtId="0" fontId="7" fillId="2" borderId="21" xfId="0" applyFont="1" applyFill="1" applyBorder="1"/>
    <xf numFmtId="0" fontId="4" fillId="2" borderId="27" xfId="0" applyFont="1" applyFill="1" applyBorder="1"/>
    <xf numFmtId="165" fontId="2" fillId="3" borderId="0" xfId="1" applyNumberFormat="1" applyFont="1" applyFill="1"/>
    <xf numFmtId="0" fontId="0" fillId="0" borderId="6" xfId="0" applyBorder="1"/>
    <xf numFmtId="0" fontId="0" fillId="0" borderId="8" xfId="0" applyBorder="1"/>
    <xf numFmtId="0" fontId="6" fillId="0" borderId="7" xfId="0" applyFont="1" applyBorder="1" applyAlignment="1">
      <alignment horizontal="right"/>
    </xf>
    <xf numFmtId="164" fontId="0" fillId="0" borderId="7" xfId="0" applyNumberFormat="1" applyBorder="1"/>
    <xf numFmtId="0" fontId="6" fillId="0" borderId="28" xfId="0" applyFont="1" applyBorder="1" applyAlignment="1">
      <alignment horizontal="right"/>
    </xf>
    <xf numFmtId="0" fontId="0" fillId="0" borderId="4" xfId="0" applyBorder="1"/>
    <xf numFmtId="164" fontId="2" fillId="0" borderId="21" xfId="0" applyNumberFormat="1" applyFont="1" applyBorder="1"/>
    <xf numFmtId="1" fontId="2" fillId="4" borderId="0" xfId="0" applyNumberFormat="1" applyFont="1" applyFill="1"/>
    <xf numFmtId="165" fontId="2" fillId="0" borderId="0" xfId="1" applyNumberFormat="1" applyFont="1"/>
    <xf numFmtId="164" fontId="0" fillId="0" borderId="10" xfId="0" applyNumberFormat="1" applyBorder="1"/>
    <xf numFmtId="0" fontId="0" fillId="0" borderId="12" xfId="0" applyBorder="1"/>
    <xf numFmtId="0" fontId="6" fillId="0" borderId="11" xfId="0" applyFont="1" applyBorder="1" applyAlignment="1">
      <alignment horizontal="right"/>
    </xf>
    <xf numFmtId="164" fontId="0" fillId="0" borderId="11" xfId="0" applyNumberFormat="1" applyBorder="1"/>
    <xf numFmtId="0" fontId="6" fillId="0" borderId="29" xfId="0" applyFont="1" applyBorder="1" applyAlignment="1">
      <alignment horizontal="right"/>
    </xf>
    <xf numFmtId="0" fontId="0" fillId="0" borderId="30" xfId="0" applyBorder="1"/>
    <xf numFmtId="165" fontId="2" fillId="4" borderId="0" xfId="1" applyNumberFormat="1" applyFont="1" applyFill="1"/>
    <xf numFmtId="1" fontId="2" fillId="3" borderId="0" xfId="0" applyNumberFormat="1" applyFont="1" applyFill="1"/>
    <xf numFmtId="164" fontId="2" fillId="9" borderId="0" xfId="0" applyNumberFormat="1" applyFont="1" applyFill="1"/>
    <xf numFmtId="0" fontId="2" fillId="9" borderId="0" xfId="0" applyFont="1" applyFill="1"/>
    <xf numFmtId="165" fontId="2" fillId="9" borderId="0" xfId="1" applyNumberFormat="1" applyFont="1" applyFill="1"/>
    <xf numFmtId="165" fontId="2" fillId="5" borderId="0" xfId="1" applyNumberFormat="1" applyFont="1" applyFill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8" fillId="0" borderId="0" xfId="0" applyFont="1"/>
    <xf numFmtId="0" fontId="2" fillId="0" borderId="15" xfId="0" applyFont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28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0" borderId="28" xfId="0" applyFont="1" applyBorder="1"/>
    <xf numFmtId="164" fontId="5" fillId="0" borderId="0" xfId="0" applyNumberFormat="1" applyFont="1"/>
    <xf numFmtId="0" fontId="12" fillId="0" borderId="0" xfId="0" applyFont="1"/>
    <xf numFmtId="0" fontId="2" fillId="0" borderId="27" xfId="0" applyFont="1" applyBorder="1"/>
    <xf numFmtId="164" fontId="2" fillId="2" borderId="33" xfId="0" applyNumberFormat="1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164" fontId="0" fillId="0" borderId="14" xfId="0" applyNumberFormat="1" applyBorder="1"/>
    <xf numFmtId="0" fontId="6" fillId="0" borderId="38" xfId="0" applyFont="1" applyBorder="1"/>
    <xf numFmtId="0" fontId="6" fillId="0" borderId="39" xfId="0" applyFont="1" applyBorder="1" applyAlignment="1">
      <alignment horizontal="right"/>
    </xf>
    <xf numFmtId="164" fontId="0" fillId="0" borderId="39" xfId="0" applyNumberFormat="1" applyBorder="1"/>
    <xf numFmtId="0" fontId="2" fillId="2" borderId="40" xfId="0" applyFont="1" applyFill="1" applyBorder="1" applyAlignment="1">
      <alignment horizontal="right"/>
    </xf>
    <xf numFmtId="0" fontId="6" fillId="0" borderId="30" xfId="0" applyFont="1" applyBorder="1"/>
    <xf numFmtId="0" fontId="0" fillId="0" borderId="0" xfId="0" applyAlignment="1">
      <alignment horizontal="center"/>
    </xf>
    <xf numFmtId="0" fontId="0" fillId="0" borderId="0" xfId="0"/>
    <xf numFmtId="0" fontId="2" fillId="2" borderId="41" xfId="0" applyFont="1" applyFill="1" applyBorder="1"/>
    <xf numFmtId="164" fontId="2" fillId="2" borderId="42" xfId="0" applyNumberFormat="1" applyFont="1" applyFill="1" applyBorder="1"/>
    <xf numFmtId="0" fontId="2" fillId="2" borderId="29" xfId="0" applyFont="1" applyFill="1" applyBorder="1"/>
    <xf numFmtId="164" fontId="2" fillId="2" borderId="36" xfId="0" applyNumberFormat="1" applyFont="1" applyFill="1" applyBorder="1"/>
    <xf numFmtId="0" fontId="2" fillId="0" borderId="41" xfId="0" applyFont="1" applyBorder="1"/>
    <xf numFmtId="164" fontId="2" fillId="0" borderId="42" xfId="0" applyNumberFormat="1" applyFont="1" applyBorder="1"/>
    <xf numFmtId="0" fontId="2" fillId="0" borderId="29" xfId="0" applyFont="1" applyBorder="1"/>
    <xf numFmtId="0" fontId="4" fillId="0" borderId="1" xfId="0" applyFont="1" applyBorder="1"/>
    <xf numFmtId="164" fontId="3" fillId="2" borderId="3" xfId="0" applyNumberFormat="1" applyFont="1" applyFill="1" applyBorder="1"/>
    <xf numFmtId="0" fontId="4" fillId="0" borderId="2" xfId="0" applyFont="1" applyBorder="1"/>
    <xf numFmtId="0" fontId="3" fillId="2" borderId="15" xfId="0" applyFont="1" applyFill="1" applyBorder="1"/>
    <xf numFmtId="0" fontId="5" fillId="0" borderId="0" xfId="0" applyFont="1"/>
    <xf numFmtId="0" fontId="4" fillId="0" borderId="20" xfId="0" applyFont="1" applyBorder="1"/>
    <xf numFmtId="164" fontId="3" fillId="2" borderId="22" xfId="0" applyNumberFormat="1" applyFont="1" applyFill="1" applyBorder="1"/>
    <xf numFmtId="164" fontId="3" fillId="2" borderId="20" xfId="0" applyNumberFormat="1" applyFont="1" applyFill="1" applyBorder="1"/>
    <xf numFmtId="0" fontId="4" fillId="0" borderId="21" xfId="0" applyFont="1" applyBorder="1"/>
    <xf numFmtId="0" fontId="3" fillId="2" borderId="27" xfId="0" applyFont="1" applyFill="1" applyBorder="1"/>
    <xf numFmtId="0" fontId="13" fillId="0" borderId="23" xfId="0" applyFont="1" applyBorder="1"/>
    <xf numFmtId="164" fontId="8" fillId="0" borderId="0" xfId="0" applyNumberFormat="1" applyFont="1"/>
    <xf numFmtId="164" fontId="5" fillId="0" borderId="24" xfId="0" applyNumberFormat="1" applyFont="1" applyBorder="1"/>
    <xf numFmtId="49" fontId="8" fillId="0" borderId="25" xfId="0" applyNumberFormat="1" applyFont="1" applyBorder="1" applyAlignment="1">
      <alignment horizontal="right"/>
    </xf>
    <xf numFmtId="164" fontId="2" fillId="0" borderId="25" xfId="0" applyNumberFormat="1" applyFont="1" applyBorder="1"/>
    <xf numFmtId="164" fontId="2" fillId="0" borderId="43" xfId="0" applyNumberFormat="1" applyFont="1" applyBorder="1"/>
    <xf numFmtId="0" fontId="2" fillId="0" borderId="44" xfId="0" applyFont="1" applyBorder="1"/>
    <xf numFmtId="0" fontId="2" fillId="0" borderId="43" xfId="0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164" fontId="8" fillId="0" borderId="45" xfId="0" applyNumberFormat="1" applyFont="1" applyBorder="1"/>
    <xf numFmtId="164" fontId="8" fillId="0" borderId="46" xfId="0" applyNumberFormat="1" applyFont="1" applyBorder="1"/>
    <xf numFmtId="164" fontId="2" fillId="0" borderId="24" xfId="0" applyNumberFormat="1" applyFont="1" applyBorder="1"/>
    <xf numFmtId="164" fontId="5" fillId="0" borderId="25" xfId="0" applyNumberFormat="1" applyFont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0" fontId="5" fillId="0" borderId="43" xfId="0" applyFont="1" applyBorder="1"/>
    <xf numFmtId="164" fontId="2" fillId="0" borderId="36" xfId="0" applyNumberFormat="1" applyFont="1" applyBorder="1"/>
    <xf numFmtId="164" fontId="2" fillId="2" borderId="0" xfId="0" applyNumberFormat="1" applyFont="1" applyFill="1"/>
    <xf numFmtId="164" fontId="2" fillId="2" borderId="30" xfId="0" applyNumberFormat="1" applyFont="1" applyFill="1" applyBorder="1"/>
    <xf numFmtId="1" fontId="2" fillId="2" borderId="36" xfId="0" applyNumberFormat="1" applyFont="1" applyFill="1" applyBorder="1"/>
    <xf numFmtId="0" fontId="2" fillId="2" borderId="47" xfId="0" applyFont="1" applyFill="1" applyBorder="1"/>
    <xf numFmtId="0" fontId="2" fillId="2" borderId="48" xfId="0" applyFont="1" applyFill="1" applyBorder="1"/>
    <xf numFmtId="164" fontId="2" fillId="0" borderId="49" xfId="0" applyNumberFormat="1" applyFont="1" applyBorder="1"/>
    <xf numFmtId="49" fontId="8" fillId="0" borderId="50" xfId="0" applyNumberFormat="1" applyFont="1" applyBorder="1" applyAlignment="1">
      <alignment horizontal="right"/>
    </xf>
    <xf numFmtId="164" fontId="2" fillId="0" borderId="50" xfId="0" applyNumberFormat="1" applyFont="1" applyBorder="1"/>
    <xf numFmtId="164" fontId="2" fillId="0" borderId="5" xfId="0" applyNumberFormat="1" applyFont="1" applyBorder="1"/>
    <xf numFmtId="164" fontId="5" fillId="0" borderId="51" xfId="0" applyNumberFormat="1" applyFont="1" applyBorder="1"/>
    <xf numFmtId="0" fontId="2" fillId="0" borderId="30" xfId="0" applyFont="1" applyBorder="1"/>
    <xf numFmtId="0" fontId="2" fillId="0" borderId="5" xfId="0" applyFont="1" applyBorder="1"/>
    <xf numFmtId="164" fontId="8" fillId="0" borderId="51" xfId="0" applyNumberFormat="1" applyFont="1" applyBorder="1"/>
    <xf numFmtId="164" fontId="8" fillId="0" borderId="50" xfId="0" applyNumberFormat="1" applyFont="1" applyBorder="1"/>
    <xf numFmtId="164" fontId="8" fillId="0" borderId="52" xfId="0" applyNumberFormat="1" applyFont="1" applyBorder="1"/>
    <xf numFmtId="164" fontId="2" fillId="0" borderId="51" xfId="0" applyNumberFormat="1" applyFont="1" applyBorder="1"/>
    <xf numFmtId="164" fontId="5" fillId="0" borderId="50" xfId="0" applyNumberFormat="1" applyFont="1" applyBorder="1"/>
    <xf numFmtId="164" fontId="2" fillId="0" borderId="52" xfId="0" applyNumberFormat="1" applyFont="1" applyBorder="1"/>
    <xf numFmtId="1" fontId="2" fillId="2" borderId="42" xfId="0" applyNumberFormat="1" applyFont="1" applyFill="1" applyBorder="1"/>
    <xf numFmtId="0" fontId="2" fillId="2" borderId="53" xfId="0" applyFont="1" applyFill="1" applyBorder="1"/>
    <xf numFmtId="0" fontId="8" fillId="2" borderId="29" xfId="0" applyFont="1" applyFill="1" applyBorder="1"/>
    <xf numFmtId="0" fontId="8" fillId="0" borderId="29" xfId="0" applyFont="1" applyBorder="1"/>
    <xf numFmtId="164" fontId="2" fillId="2" borderId="54" xfId="0" applyNumberFormat="1" applyFont="1" applyFill="1" applyBorder="1"/>
    <xf numFmtId="164" fontId="2" fillId="2" borderId="23" xfId="0" applyNumberFormat="1" applyFont="1" applyFill="1" applyBorder="1"/>
    <xf numFmtId="1" fontId="2" fillId="2" borderId="55" xfId="0" applyNumberFormat="1" applyFont="1" applyFill="1" applyBorder="1"/>
    <xf numFmtId="0" fontId="2" fillId="2" borderId="56" xfId="0" applyFont="1" applyFill="1" applyBorder="1"/>
    <xf numFmtId="0" fontId="2" fillId="2" borderId="39" xfId="0" applyFont="1" applyFill="1" applyBorder="1"/>
    <xf numFmtId="0" fontId="8" fillId="0" borderId="30" xfId="0" applyFont="1" applyBorder="1"/>
    <xf numFmtId="164" fontId="8" fillId="0" borderId="20" xfId="0" applyNumberFormat="1" applyFont="1" applyBorder="1"/>
    <xf numFmtId="1" fontId="2" fillId="2" borderId="6" xfId="0" applyNumberFormat="1" applyFont="1" applyFill="1" applyBorder="1"/>
    <xf numFmtId="1" fontId="2" fillId="2" borderId="7" xfId="0" applyNumberFormat="1" applyFont="1" applyFill="1" applyBorder="1"/>
    <xf numFmtId="0" fontId="2" fillId="2" borderId="57" xfId="0" applyFont="1" applyFill="1" applyBorder="1"/>
    <xf numFmtId="164" fontId="2" fillId="0" borderId="58" xfId="0" applyNumberFormat="1" applyFont="1" applyBorder="1"/>
    <xf numFmtId="49" fontId="8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15" xfId="0" applyNumberFormat="1" applyFont="1" applyBorder="1"/>
    <xf numFmtId="164" fontId="5" fillId="0" borderId="1" xfId="0" applyNumberFormat="1" applyFont="1" applyBorder="1"/>
    <xf numFmtId="0" fontId="2" fillId="0" borderId="4" xfId="0" applyFont="1" applyBorder="1"/>
    <xf numFmtId="164" fontId="8" fillId="0" borderId="2" xfId="0" applyNumberFormat="1" applyFont="1" applyBorder="1"/>
    <xf numFmtId="164" fontId="8" fillId="0" borderId="1" xfId="0" applyNumberFormat="1" applyFont="1" applyBorder="1"/>
    <xf numFmtId="164" fontId="8" fillId="0" borderId="59" xfId="0" applyNumberFormat="1" applyFont="1" applyBorder="1"/>
    <xf numFmtId="164" fontId="8" fillId="0" borderId="60" xfId="0" applyNumberFormat="1" applyFont="1" applyBorder="1"/>
    <xf numFmtId="164" fontId="2" fillId="0" borderId="61" xfId="0" applyNumberFormat="1" applyFont="1" applyBorder="1"/>
    <xf numFmtId="164" fontId="5" fillId="0" borderId="2" xfId="0" applyNumberFormat="1" applyFont="1" applyBorder="1"/>
    <xf numFmtId="164" fontId="2" fillId="0" borderId="59" xfId="0" applyNumberFormat="1" applyFont="1" applyBorder="1"/>
    <xf numFmtId="164" fontId="2" fillId="0" borderId="60" xfId="0" applyNumberFormat="1" applyFont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4" fontId="2" fillId="0" borderId="62" xfId="0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53" xfId="0" applyBorder="1"/>
    <xf numFmtId="0" fontId="0" fillId="0" borderId="39" xfId="0" applyBorder="1"/>
    <xf numFmtId="0" fontId="0" fillId="0" borderId="63" xfId="0" applyBorder="1"/>
    <xf numFmtId="0" fontId="0" fillId="0" borderId="54" xfId="0" applyBorder="1"/>
    <xf numFmtId="0" fontId="6" fillId="0" borderId="54" xfId="0" applyFont="1" applyBorder="1"/>
    <xf numFmtId="0" fontId="0" fillId="0" borderId="21" xfId="0" applyBorder="1"/>
    <xf numFmtId="0" fontId="4" fillId="0" borderId="23" xfId="0" applyFont="1" applyBorder="1"/>
    <xf numFmtId="0" fontId="2" fillId="2" borderId="10" xfId="0" applyFont="1" applyFill="1" applyBorder="1"/>
    <xf numFmtId="0" fontId="4" fillId="0" borderId="0" xfId="0" applyFont="1"/>
    <xf numFmtId="164" fontId="8" fillId="0" borderId="54" xfId="0" applyNumberFormat="1" applyFont="1" applyBorder="1"/>
    <xf numFmtId="0" fontId="8" fillId="0" borderId="54" xfId="0" applyFont="1" applyBorder="1"/>
    <xf numFmtId="164" fontId="2" fillId="0" borderId="63" xfId="0" applyNumberFormat="1" applyFont="1" applyBorder="1"/>
    <xf numFmtId="49" fontId="8" fillId="0" borderId="21" xfId="0" applyNumberFormat="1" applyFont="1" applyBorder="1" applyAlignment="1">
      <alignment horizontal="right"/>
    </xf>
    <xf numFmtId="164" fontId="2" fillId="0" borderId="27" xfId="0" applyNumberFormat="1" applyFont="1" applyBorder="1"/>
    <xf numFmtId="164" fontId="5" fillId="0" borderId="20" xfId="0" applyNumberFormat="1" applyFont="1" applyBorder="1"/>
    <xf numFmtId="0" fontId="8" fillId="0" borderId="23" xfId="0" applyFont="1" applyBorder="1"/>
    <xf numFmtId="164" fontId="2" fillId="0" borderId="20" xfId="0" applyNumberFormat="1" applyFont="1" applyBorder="1"/>
    <xf numFmtId="164" fontId="8" fillId="0" borderId="64" xfId="0" applyNumberFormat="1" applyFont="1" applyBorder="1"/>
    <xf numFmtId="164" fontId="2" fillId="0" borderId="65" xfId="0" applyNumberFormat="1" applyFont="1" applyBorder="1"/>
    <xf numFmtId="164" fontId="2" fillId="0" borderId="64" xfId="0" applyNumberFormat="1" applyFont="1" applyBorder="1"/>
    <xf numFmtId="164" fontId="2" fillId="0" borderId="54" xfId="0" applyNumberFormat="1" applyFont="1" applyBorder="1"/>
    <xf numFmtId="0" fontId="5" fillId="0" borderId="27" xfId="0" applyFont="1" applyBorder="1"/>
    <xf numFmtId="164" fontId="0" fillId="0" borderId="6" xfId="0" applyNumberFormat="1" applyBorder="1"/>
    <xf numFmtId="0" fontId="0" fillId="0" borderId="7" xfId="0" applyBorder="1"/>
    <xf numFmtId="0" fontId="0" fillId="0" borderId="15" xfId="0" applyBorder="1"/>
    <xf numFmtId="0" fontId="8" fillId="0" borderId="51" xfId="0" applyFont="1" applyBorder="1"/>
    <xf numFmtId="0" fontId="8" fillId="0" borderId="50" xfId="0" applyFont="1" applyBorder="1"/>
    <xf numFmtId="0" fontId="8" fillId="0" borderId="61" xfId="0" applyFont="1" applyBorder="1"/>
    <xf numFmtId="164" fontId="5" fillId="0" borderId="49" xfId="0" applyNumberFormat="1" applyFont="1" applyBorder="1"/>
    <xf numFmtId="164" fontId="5" fillId="0" borderId="5" xfId="0" applyNumberFormat="1" applyFont="1" applyBorder="1"/>
    <xf numFmtId="0" fontId="5" fillId="0" borderId="30" xfId="0" applyFont="1" applyBorder="1"/>
    <xf numFmtId="164" fontId="8" fillId="0" borderId="66" xfId="0" applyNumberFormat="1" applyFont="1" applyBorder="1"/>
    <xf numFmtId="0" fontId="0" fillId="0" borderId="11" xfId="0" applyBorder="1"/>
    <xf numFmtId="0" fontId="0" fillId="0" borderId="5" xfId="0" applyBorder="1"/>
    <xf numFmtId="0" fontId="8" fillId="0" borderId="62" xfId="0" applyFont="1" applyBorder="1"/>
    <xf numFmtId="1" fontId="2" fillId="0" borderId="51" xfId="0" applyNumberFormat="1" applyFont="1" applyBorder="1"/>
    <xf numFmtId="1" fontId="2" fillId="0" borderId="50" xfId="0" applyNumberFormat="1" applyFont="1" applyBorder="1"/>
    <xf numFmtId="1" fontId="2" fillId="0" borderId="66" xfId="0" applyNumberFormat="1" applyFont="1" applyBorder="1"/>
    <xf numFmtId="0" fontId="2" fillId="0" borderId="51" xfId="0" applyFont="1" applyBorder="1"/>
    <xf numFmtId="0" fontId="2" fillId="0" borderId="50" xfId="0" applyFon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7" xfId="0" applyBorder="1"/>
    <xf numFmtId="0" fontId="0" fillId="0" borderId="33" xfId="0" applyBorder="1"/>
    <xf numFmtId="0" fontId="0" fillId="0" borderId="48" xfId="0" applyBorder="1"/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/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164" fontId="5" fillId="0" borderId="58" xfId="0" applyNumberFormat="1" applyFont="1" applyBorder="1"/>
    <xf numFmtId="164" fontId="5" fillId="0" borderId="15" xfId="0" applyNumberFormat="1" applyFont="1" applyBorder="1"/>
    <xf numFmtId="0" fontId="5" fillId="0" borderId="4" xfId="0" applyFont="1" applyBorder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64" fontId="5" fillId="0" borderId="60" xfId="0" applyNumberFormat="1" applyFont="1" applyBorder="1"/>
    <xf numFmtId="0" fontId="0" fillId="0" borderId="42" xfId="0" applyBorder="1"/>
    <xf numFmtId="0" fontId="0" fillId="0" borderId="23" xfId="0" applyBorder="1"/>
    <xf numFmtId="0" fontId="2" fillId="10" borderId="12" xfId="0" applyFont="1" applyFill="1" applyBorder="1"/>
    <xf numFmtId="164" fontId="0" fillId="0" borderId="42" xfId="0" applyNumberFormat="1" applyBorder="1"/>
    <xf numFmtId="0" fontId="0" fillId="0" borderId="36" xfId="0" applyBorder="1"/>
    <xf numFmtId="164" fontId="0" fillId="0" borderId="33" xfId="0" applyNumberFormat="1" applyBorder="1"/>
    <xf numFmtId="0" fontId="0" fillId="0" borderId="14" xfId="0" applyBorder="1"/>
    <xf numFmtId="0" fontId="0" fillId="0" borderId="55" xfId="0" applyBorder="1"/>
    <xf numFmtId="0" fontId="0" fillId="0" borderId="50" xfId="0" applyBorder="1"/>
    <xf numFmtId="0" fontId="0" fillId="0" borderId="60" xfId="0" applyBorder="1"/>
    <xf numFmtId="0" fontId="0" fillId="0" borderId="32" xfId="0" applyBorder="1"/>
    <xf numFmtId="0" fontId="2" fillId="0" borderId="23" xfId="0" applyFont="1" applyBorder="1"/>
    <xf numFmtId="0" fontId="0" fillId="0" borderId="6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36" xfId="0" applyNumberFormat="1" applyBorder="1"/>
    <xf numFmtId="0" fontId="2" fillId="0" borderId="6" xfId="0" applyFont="1" applyBorder="1"/>
    <xf numFmtId="0" fontId="0" fillId="0" borderId="24" xfId="0" applyBorder="1"/>
    <xf numFmtId="0" fontId="0" fillId="0" borderId="43" xfId="0" applyBorder="1"/>
    <xf numFmtId="164" fontId="0" fillId="0" borderId="20" xfId="0" applyNumberFormat="1" applyBorder="1"/>
    <xf numFmtId="164" fontId="0" fillId="0" borderId="21" xfId="0" applyNumberFormat="1" applyBorder="1"/>
    <xf numFmtId="1" fontId="2" fillId="0" borderId="10" xfId="0" applyNumberFormat="1" applyFont="1" applyBorder="1"/>
    <xf numFmtId="0" fontId="0" fillId="0" borderId="69" xfId="0" applyBorder="1" applyAlignment="1">
      <alignment horizontal="center"/>
    </xf>
    <xf numFmtId="0" fontId="2" fillId="0" borderId="16" xfId="0" applyFont="1" applyBorder="1"/>
    <xf numFmtId="0" fontId="2" fillId="0" borderId="2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70" xfId="0" applyFont="1" applyBorder="1"/>
    <xf numFmtId="0" fontId="2" fillId="0" borderId="25" xfId="0" applyFont="1" applyBorder="1"/>
    <xf numFmtId="0" fontId="2" fillId="0" borderId="46" xfId="0" applyFont="1" applyBorder="1"/>
    <xf numFmtId="0" fontId="2" fillId="0" borderId="14" xfId="0" applyFont="1" applyBorder="1" applyAlignment="1">
      <alignment horizontal="center"/>
    </xf>
    <xf numFmtId="0" fontId="2" fillId="0" borderId="33" xfId="0" applyFont="1" applyBorder="1"/>
    <xf numFmtId="0" fontId="2" fillId="0" borderId="48" xfId="0" applyFont="1" applyBorder="1"/>
    <xf numFmtId="164" fontId="2" fillId="0" borderId="48" xfId="0" applyNumberFormat="1" applyFont="1" applyBorder="1"/>
    <xf numFmtId="0" fontId="2" fillId="0" borderId="41" xfId="0" applyFont="1" applyBorder="1" applyAlignment="1">
      <alignment horizontal="center"/>
    </xf>
    <xf numFmtId="0" fontId="2" fillId="0" borderId="11" xfId="0" applyFont="1" applyBorder="1"/>
    <xf numFmtId="164" fontId="2" fillId="0" borderId="11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164" fontId="2" fillId="0" borderId="39" xfId="0" applyNumberFormat="1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71" xfId="0" applyBorder="1" applyAlignment="1">
      <alignment horizontal="center"/>
    </xf>
    <xf numFmtId="0" fontId="0" fillId="0" borderId="56" xfId="0" applyBorder="1" applyAlignment="1">
      <alignment horizontal="center"/>
    </xf>
    <xf numFmtId="164" fontId="5" fillId="0" borderId="21" xfId="0" applyNumberFormat="1" applyFont="1" applyBorder="1"/>
    <xf numFmtId="164" fontId="5" fillId="0" borderId="27" xfId="0" applyNumberFormat="1" applyFont="1" applyBorder="1"/>
    <xf numFmtId="0" fontId="5" fillId="0" borderId="23" xfId="0" applyFont="1" applyBorder="1"/>
    <xf numFmtId="164" fontId="5" fillId="0" borderId="64" xfId="0" applyNumberFormat="1" applyFont="1" applyBorder="1"/>
    <xf numFmtId="0" fontId="8" fillId="0" borderId="20" xfId="0" applyFont="1" applyBorder="1"/>
    <xf numFmtId="0" fontId="2" fillId="0" borderId="24" xfId="0" applyFont="1" applyBorder="1"/>
    <xf numFmtId="0" fontId="8" fillId="0" borderId="6" xfId="0" applyFont="1" applyBorder="1"/>
    <xf numFmtId="0" fontId="8" fillId="0" borderId="7" xfId="0" applyFont="1" applyBorder="1"/>
    <xf numFmtId="0" fontId="2" fillId="0" borderId="7" xfId="0" applyFont="1" applyBorder="1"/>
    <xf numFmtId="0" fontId="2" fillId="11" borderId="7" xfId="0" applyFont="1" applyFill="1" applyBorder="1"/>
    <xf numFmtId="0" fontId="2" fillId="0" borderId="8" xfId="0" applyFont="1" applyBorder="1"/>
    <xf numFmtId="0" fontId="2" fillId="12" borderId="7" xfId="0" applyFont="1" applyFill="1" applyBorder="1"/>
    <xf numFmtId="0" fontId="2" fillId="0" borderId="9" xfId="0" applyFont="1" applyBorder="1"/>
    <xf numFmtId="0" fontId="8" fillId="0" borderId="8" xfId="0" applyFont="1" applyBorder="1"/>
    <xf numFmtId="0" fontId="2" fillId="0" borderId="60" xfId="0" applyFont="1" applyBorder="1"/>
    <xf numFmtId="0" fontId="8" fillId="0" borderId="72" xfId="0" applyFont="1" applyBorder="1"/>
    <xf numFmtId="0" fontId="8" fillId="0" borderId="73" xfId="0" applyFont="1" applyBorder="1"/>
    <xf numFmtId="0" fontId="8" fillId="0" borderId="74" xfId="0" applyFont="1" applyBorder="1"/>
    <xf numFmtId="0" fontId="8" fillId="0" borderId="65" xfId="0" applyFont="1" applyBorder="1"/>
    <xf numFmtId="0" fontId="2" fillId="0" borderId="72" xfId="0" applyFont="1" applyBorder="1"/>
    <xf numFmtId="0" fontId="2" fillId="0" borderId="73" xfId="0" applyFont="1" applyBorder="1"/>
    <xf numFmtId="0" fontId="2" fillId="0" borderId="19" xfId="0" applyFont="1" applyBorder="1"/>
    <xf numFmtId="0" fontId="2" fillId="0" borderId="7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75" xfId="0" applyFont="1" applyBorder="1"/>
    <xf numFmtId="0" fontId="2" fillId="2" borderId="16" xfId="0" applyFont="1" applyFill="1" applyBorder="1"/>
    <xf numFmtId="0" fontId="2" fillId="2" borderId="18" xfId="0" applyFont="1" applyFill="1" applyBorder="1"/>
    <xf numFmtId="0" fontId="14" fillId="0" borderId="0" xfId="0" applyFont="1"/>
    <xf numFmtId="0" fontId="14" fillId="0" borderId="52" xfId="0" applyFont="1" applyBorder="1"/>
    <xf numFmtId="0" fontId="0" fillId="0" borderId="20" xfId="0" applyBorder="1"/>
    <xf numFmtId="0" fontId="8" fillId="0" borderId="63" xfId="0" applyFont="1" applyBorder="1"/>
    <xf numFmtId="0" fontId="15" fillId="0" borderId="0" xfId="0" applyFont="1"/>
  </cellXfs>
  <cellStyles count="2">
    <cellStyle name="Čárka" xfId="1" builtinId="3"/>
    <cellStyle name="Normální" xfId="0" builtinId="0"/>
  </cellStyles>
  <dxfs count="4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externalLink" Target="externalLinks/externalLink3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8614679621141"/>
          <c:y val="1.054172689423627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'[2]listopad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'!$U$65:$U$94</c:f>
              <c:numCache>
                <c:formatCode>0.0</c:formatCode>
                <c:ptCount val="30"/>
                <c:pt idx="0">
                  <c:v>15.5</c:v>
                </c:pt>
                <c:pt idx="1">
                  <c:v>11.5</c:v>
                </c:pt>
                <c:pt idx="2">
                  <c:v>11.7</c:v>
                </c:pt>
                <c:pt idx="3">
                  <c:v>16</c:v>
                </c:pt>
                <c:pt idx="4">
                  <c:v>9.5</c:v>
                </c:pt>
                <c:pt idx="5">
                  <c:v>10.1</c:v>
                </c:pt>
                <c:pt idx="6">
                  <c:v>10.9</c:v>
                </c:pt>
                <c:pt idx="7">
                  <c:v>9.1</c:v>
                </c:pt>
                <c:pt idx="8">
                  <c:v>8.6999999999999993</c:v>
                </c:pt>
                <c:pt idx="9">
                  <c:v>11.9</c:v>
                </c:pt>
                <c:pt idx="10">
                  <c:v>11.6</c:v>
                </c:pt>
                <c:pt idx="11">
                  <c:v>7.1</c:v>
                </c:pt>
                <c:pt idx="12">
                  <c:v>5.2</c:v>
                </c:pt>
                <c:pt idx="13">
                  <c:v>5.8</c:v>
                </c:pt>
                <c:pt idx="14">
                  <c:v>5.8</c:v>
                </c:pt>
                <c:pt idx="15">
                  <c:v>9.5</c:v>
                </c:pt>
                <c:pt idx="16">
                  <c:v>7</c:v>
                </c:pt>
                <c:pt idx="17">
                  <c:v>7.9</c:v>
                </c:pt>
                <c:pt idx="18">
                  <c:v>8.1</c:v>
                </c:pt>
                <c:pt idx="19">
                  <c:v>9.6</c:v>
                </c:pt>
                <c:pt idx="20">
                  <c:v>10.199999999999999</c:v>
                </c:pt>
                <c:pt idx="21">
                  <c:v>5.5</c:v>
                </c:pt>
                <c:pt idx="22">
                  <c:v>4.5</c:v>
                </c:pt>
                <c:pt idx="23">
                  <c:v>4.4000000000000004</c:v>
                </c:pt>
                <c:pt idx="24">
                  <c:v>5.0999999999999996</c:v>
                </c:pt>
                <c:pt idx="25">
                  <c:v>5</c:v>
                </c:pt>
                <c:pt idx="26">
                  <c:v>2.2000000000000002</c:v>
                </c:pt>
                <c:pt idx="27">
                  <c:v>2.8</c:v>
                </c:pt>
                <c:pt idx="28">
                  <c:v>0.8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5-46C3-A7EE-A2F51C94EBB2}"/>
            </c:ext>
          </c:extLst>
        </c:ser>
        <c:ser>
          <c:idx val="1"/>
          <c:order val="1"/>
          <c:tx>
            <c:strRef>
              <c:f>'[2]listopad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'!$V$65:$V$94</c:f>
              <c:numCache>
                <c:formatCode>0.0</c:formatCode>
                <c:ptCount val="30"/>
                <c:pt idx="0">
                  <c:v>11.875</c:v>
                </c:pt>
                <c:pt idx="1">
                  <c:v>7.3249999999999993</c:v>
                </c:pt>
                <c:pt idx="2">
                  <c:v>10.199999999999999</c:v>
                </c:pt>
                <c:pt idx="3">
                  <c:v>8.6999999999999993</c:v>
                </c:pt>
                <c:pt idx="4">
                  <c:v>4.4749999999999996</c:v>
                </c:pt>
                <c:pt idx="5">
                  <c:v>4.0750000000000002</c:v>
                </c:pt>
                <c:pt idx="6">
                  <c:v>7.625</c:v>
                </c:pt>
                <c:pt idx="7">
                  <c:v>6.0249999999999995</c:v>
                </c:pt>
                <c:pt idx="8">
                  <c:v>3.2750000000000004</c:v>
                </c:pt>
                <c:pt idx="9">
                  <c:v>8.4499999999999993</c:v>
                </c:pt>
                <c:pt idx="10">
                  <c:v>5.4750000000000005</c:v>
                </c:pt>
                <c:pt idx="11">
                  <c:v>2.625</c:v>
                </c:pt>
                <c:pt idx="12">
                  <c:v>2.625</c:v>
                </c:pt>
                <c:pt idx="13">
                  <c:v>4.75</c:v>
                </c:pt>
                <c:pt idx="14">
                  <c:v>4.55</c:v>
                </c:pt>
                <c:pt idx="15">
                  <c:v>6.0500000000000007</c:v>
                </c:pt>
                <c:pt idx="16">
                  <c:v>5.05</c:v>
                </c:pt>
                <c:pt idx="17">
                  <c:v>5.6999999999999993</c:v>
                </c:pt>
                <c:pt idx="18">
                  <c:v>7.1750000000000007</c:v>
                </c:pt>
                <c:pt idx="19">
                  <c:v>8.125</c:v>
                </c:pt>
                <c:pt idx="20">
                  <c:v>6.3249999999999993</c:v>
                </c:pt>
                <c:pt idx="21">
                  <c:v>4.5250000000000004</c:v>
                </c:pt>
                <c:pt idx="22">
                  <c:v>2.2250000000000001</c:v>
                </c:pt>
                <c:pt idx="23">
                  <c:v>7.4999999999999956E-2</c:v>
                </c:pt>
                <c:pt idx="24">
                  <c:v>4.0250000000000004</c:v>
                </c:pt>
                <c:pt idx="25">
                  <c:v>0.57500000000000007</c:v>
                </c:pt>
                <c:pt idx="26">
                  <c:v>0.625</c:v>
                </c:pt>
                <c:pt idx="27">
                  <c:v>0.30000000000000004</c:v>
                </c:pt>
                <c:pt idx="28">
                  <c:v>-0.67500000000000004</c:v>
                </c:pt>
                <c:pt idx="2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5-46C3-A7EE-A2F51C94EBB2}"/>
            </c:ext>
          </c:extLst>
        </c:ser>
        <c:ser>
          <c:idx val="2"/>
          <c:order val="2"/>
          <c:tx>
            <c:strRef>
              <c:f>'[2]listopad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'!$W$65:$W$94</c:f>
              <c:numCache>
                <c:formatCode>0.0</c:formatCode>
                <c:ptCount val="30"/>
                <c:pt idx="0">
                  <c:v>6.6035448028673862</c:v>
                </c:pt>
                <c:pt idx="1">
                  <c:v>6.4417526881720448</c:v>
                </c:pt>
                <c:pt idx="2">
                  <c:v>6.2852473118279581</c:v>
                </c:pt>
                <c:pt idx="3">
                  <c:v>6.1194050179211485</c:v>
                </c:pt>
                <c:pt idx="4">
                  <c:v>5.9467526881720447</c:v>
                </c:pt>
                <c:pt idx="5">
                  <c:v>5.7752114695340513</c:v>
                </c:pt>
                <c:pt idx="6">
                  <c:v>5.6168960573476721</c:v>
                </c:pt>
                <c:pt idx="7">
                  <c:v>5.4482222222222241</c:v>
                </c:pt>
                <c:pt idx="8">
                  <c:v>5.2794587813620071</c:v>
                </c:pt>
                <c:pt idx="9">
                  <c:v>5.1430430107526872</c:v>
                </c:pt>
                <c:pt idx="10">
                  <c:v>4.9904157706093182</c:v>
                </c:pt>
                <c:pt idx="11">
                  <c:v>4.8567240143369173</c:v>
                </c:pt>
                <c:pt idx="12">
                  <c:v>4.7216881720430104</c:v>
                </c:pt>
                <c:pt idx="13">
                  <c:v>4.553892473118279</c:v>
                </c:pt>
                <c:pt idx="14">
                  <c:v>4.3803082437275984</c:v>
                </c:pt>
                <c:pt idx="15">
                  <c:v>4.1925483870967728</c:v>
                </c:pt>
                <c:pt idx="16">
                  <c:v>3.9886057347670243</c:v>
                </c:pt>
                <c:pt idx="17">
                  <c:v>3.7574050179211471</c:v>
                </c:pt>
                <c:pt idx="18">
                  <c:v>3.5455949820788528</c:v>
                </c:pt>
                <c:pt idx="19">
                  <c:v>3.3412759856630823</c:v>
                </c:pt>
                <c:pt idx="20">
                  <c:v>3.1566702508960578</c:v>
                </c:pt>
                <c:pt idx="21">
                  <c:v>2.9776021505376353</c:v>
                </c:pt>
                <c:pt idx="22">
                  <c:v>2.7889820788530471</c:v>
                </c:pt>
                <c:pt idx="23">
                  <c:v>2.5854516129032263</c:v>
                </c:pt>
                <c:pt idx="24">
                  <c:v>2.4061684587813628</c:v>
                </c:pt>
                <c:pt idx="25">
                  <c:v>2.249985663082438</c:v>
                </c:pt>
                <c:pt idx="26">
                  <c:v>2.124824372759857</c:v>
                </c:pt>
                <c:pt idx="27">
                  <c:v>2.0002544802867379</c:v>
                </c:pt>
                <c:pt idx="28">
                  <c:v>1.8530143369175622</c:v>
                </c:pt>
                <c:pt idx="29">
                  <c:v>1.7314731182795695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5-46C3-A7EE-A2F51C94EBB2}"/>
            </c:ext>
          </c:extLst>
        </c:ser>
        <c:ser>
          <c:idx val="3"/>
          <c:order val="3"/>
          <c:tx>
            <c:strRef>
              <c:f>'[2]listopad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'!$X$65:$X$94</c:f>
              <c:numCache>
                <c:formatCode>0.0</c:formatCode>
                <c:ptCount val="30"/>
                <c:pt idx="0">
                  <c:v>7.3</c:v>
                </c:pt>
                <c:pt idx="1">
                  <c:v>6.1</c:v>
                </c:pt>
                <c:pt idx="2">
                  <c:v>1.6</c:v>
                </c:pt>
                <c:pt idx="3">
                  <c:v>6.7</c:v>
                </c:pt>
                <c:pt idx="4">
                  <c:v>0.8</c:v>
                </c:pt>
                <c:pt idx="5">
                  <c:v>-3.8</c:v>
                </c:pt>
                <c:pt idx="6">
                  <c:v>-3.1</c:v>
                </c:pt>
                <c:pt idx="7">
                  <c:v>-1</c:v>
                </c:pt>
                <c:pt idx="8">
                  <c:v>-0.1</c:v>
                </c:pt>
                <c:pt idx="9">
                  <c:v>-2.5</c:v>
                </c:pt>
                <c:pt idx="10">
                  <c:v>1.7</c:v>
                </c:pt>
                <c:pt idx="11">
                  <c:v>-1</c:v>
                </c:pt>
                <c:pt idx="12">
                  <c:v>-4.0999999999999996</c:v>
                </c:pt>
                <c:pt idx="13">
                  <c:v>3.1</c:v>
                </c:pt>
                <c:pt idx="14">
                  <c:v>4</c:v>
                </c:pt>
                <c:pt idx="15">
                  <c:v>-1.8</c:v>
                </c:pt>
                <c:pt idx="16">
                  <c:v>0.8</c:v>
                </c:pt>
                <c:pt idx="17">
                  <c:v>2.6</c:v>
                </c:pt>
                <c:pt idx="18">
                  <c:v>3.1</c:v>
                </c:pt>
                <c:pt idx="19">
                  <c:v>2.5</c:v>
                </c:pt>
                <c:pt idx="20">
                  <c:v>5.3</c:v>
                </c:pt>
                <c:pt idx="21">
                  <c:v>3.9</c:v>
                </c:pt>
                <c:pt idx="22">
                  <c:v>-2.8</c:v>
                </c:pt>
                <c:pt idx="23">
                  <c:v>-3.5</c:v>
                </c:pt>
                <c:pt idx="24">
                  <c:v>-6.4</c:v>
                </c:pt>
                <c:pt idx="25">
                  <c:v>-0.3</c:v>
                </c:pt>
                <c:pt idx="26">
                  <c:v>-2</c:v>
                </c:pt>
                <c:pt idx="27">
                  <c:v>-0.1</c:v>
                </c:pt>
                <c:pt idx="28">
                  <c:v>-3.5</c:v>
                </c:pt>
                <c:pt idx="29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E5-46C3-A7EE-A2F51C94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9824"/>
        <c:axId val="73231360"/>
      </c:lineChart>
      <c:catAx>
        <c:axId val="732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31360"/>
        <c:crossesAt val="-20"/>
        <c:auto val="1"/>
        <c:lblAlgn val="ctr"/>
        <c:lblOffset val="100"/>
        <c:noMultiLvlLbl val="0"/>
      </c:catAx>
      <c:valAx>
        <c:axId val="73231360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322982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78529998383368E-2"/>
          <c:y val="0.11422523379776925"/>
          <c:w val="0.85415025993421945"/>
          <c:h val="0.807309437628132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'[2]listopad ručně  '!$AE$64</c:f>
              <c:strCache>
                <c:ptCount val="1"/>
                <c:pt idx="0">
                  <c:v>srážky 2021</c:v>
                </c:pt>
              </c:strCache>
            </c:strRef>
          </c:tx>
          <c:invertIfNegative val="0"/>
          <c:cat>
            <c:numRef>
              <c:f>'[2]listopad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'!$AE$65:$AE$94</c:f>
              <c:numCache>
                <c:formatCode>General</c:formatCode>
                <c:ptCount val="30"/>
                <c:pt idx="0">
                  <c:v>0.8</c:v>
                </c:pt>
                <c:pt idx="1">
                  <c:v>5.8</c:v>
                </c:pt>
                <c:pt idx="2">
                  <c:v>0.7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3.4</c:v>
                </c:pt>
                <c:pt idx="18">
                  <c:v>1.2</c:v>
                </c:pt>
                <c:pt idx="19">
                  <c:v>0</c:v>
                </c:pt>
                <c:pt idx="20">
                  <c:v>0</c:v>
                </c:pt>
                <c:pt idx="21">
                  <c:v>0.6</c:v>
                </c:pt>
                <c:pt idx="22">
                  <c:v>0</c:v>
                </c:pt>
                <c:pt idx="23">
                  <c:v>0</c:v>
                </c:pt>
                <c:pt idx="24">
                  <c:v>0.9</c:v>
                </c:pt>
                <c:pt idx="25">
                  <c:v>24.2</c:v>
                </c:pt>
                <c:pt idx="26">
                  <c:v>0</c:v>
                </c:pt>
                <c:pt idx="27">
                  <c:v>9</c:v>
                </c:pt>
                <c:pt idx="28">
                  <c:v>0.2</c:v>
                </c:pt>
                <c:pt idx="2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5-4786-88F5-C3913238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976"/>
        <c:axId val="73332608"/>
      </c:barChart>
      <c:lineChart>
        <c:grouping val="standard"/>
        <c:varyColors val="0"/>
        <c:ser>
          <c:idx val="0"/>
          <c:order val="0"/>
          <c:tx>
            <c:strRef>
              <c:f>'[2]listopad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'!$AC$65:$AC$94</c:f>
              <c:numCache>
                <c:formatCode>General</c:formatCode>
                <c:ptCount val="30"/>
                <c:pt idx="0">
                  <c:v>965.2</c:v>
                </c:pt>
                <c:pt idx="1">
                  <c:v>963.3</c:v>
                </c:pt>
                <c:pt idx="2">
                  <c:v>962.9</c:v>
                </c:pt>
                <c:pt idx="3">
                  <c:v>968.4</c:v>
                </c:pt>
                <c:pt idx="4">
                  <c:v>982.5</c:v>
                </c:pt>
                <c:pt idx="5">
                  <c:v>986.5</c:v>
                </c:pt>
                <c:pt idx="6">
                  <c:v>977.4</c:v>
                </c:pt>
                <c:pt idx="7">
                  <c:v>980.9</c:v>
                </c:pt>
                <c:pt idx="8">
                  <c:v>986.3</c:v>
                </c:pt>
                <c:pt idx="9">
                  <c:v>986.8</c:v>
                </c:pt>
                <c:pt idx="10">
                  <c:v>982.1</c:v>
                </c:pt>
                <c:pt idx="11">
                  <c:v>981.2</c:v>
                </c:pt>
                <c:pt idx="12">
                  <c:v>975.9</c:v>
                </c:pt>
                <c:pt idx="13">
                  <c:v>983.1</c:v>
                </c:pt>
                <c:pt idx="14">
                  <c:v>985.3</c:v>
                </c:pt>
                <c:pt idx="15">
                  <c:v>984.1</c:v>
                </c:pt>
                <c:pt idx="16">
                  <c:v>980.2</c:v>
                </c:pt>
                <c:pt idx="17">
                  <c:v>984.1</c:v>
                </c:pt>
                <c:pt idx="18">
                  <c:v>982.2</c:v>
                </c:pt>
                <c:pt idx="19">
                  <c:v>979.2</c:v>
                </c:pt>
                <c:pt idx="20">
                  <c:v>970</c:v>
                </c:pt>
                <c:pt idx="21">
                  <c:v>980</c:v>
                </c:pt>
                <c:pt idx="22">
                  <c:v>984.5</c:v>
                </c:pt>
                <c:pt idx="23">
                  <c:v>983.2</c:v>
                </c:pt>
                <c:pt idx="24">
                  <c:v>971.2</c:v>
                </c:pt>
                <c:pt idx="25">
                  <c:v>960.8</c:v>
                </c:pt>
                <c:pt idx="26">
                  <c:v>956.6</c:v>
                </c:pt>
                <c:pt idx="27">
                  <c:v>954.3</c:v>
                </c:pt>
                <c:pt idx="28">
                  <c:v>962.4</c:v>
                </c:pt>
                <c:pt idx="29">
                  <c:v>965.4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5-4786-88F5-C3913238CF76}"/>
            </c:ext>
          </c:extLst>
        </c:ser>
        <c:ser>
          <c:idx val="1"/>
          <c:order val="1"/>
          <c:tx>
            <c:strRef>
              <c:f>'[2]listopad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'!$AD$65:$AD$94</c:f>
              <c:numCache>
                <c:formatCode>General</c:formatCode>
                <c:ptCount val="30"/>
                <c:pt idx="0">
                  <c:v>963</c:v>
                </c:pt>
                <c:pt idx="1">
                  <c:v>960.5</c:v>
                </c:pt>
                <c:pt idx="2">
                  <c:v>955.6</c:v>
                </c:pt>
                <c:pt idx="3">
                  <c:v>958.3</c:v>
                </c:pt>
                <c:pt idx="4">
                  <c:v>975.9</c:v>
                </c:pt>
                <c:pt idx="5">
                  <c:v>983.5</c:v>
                </c:pt>
                <c:pt idx="6">
                  <c:v>973.6</c:v>
                </c:pt>
                <c:pt idx="7">
                  <c:v>976.5</c:v>
                </c:pt>
                <c:pt idx="8">
                  <c:v>985.2</c:v>
                </c:pt>
                <c:pt idx="9">
                  <c:v>983.8</c:v>
                </c:pt>
                <c:pt idx="10">
                  <c:v>981.2</c:v>
                </c:pt>
                <c:pt idx="11">
                  <c:v>978</c:v>
                </c:pt>
                <c:pt idx="12">
                  <c:v>975.4</c:v>
                </c:pt>
                <c:pt idx="13">
                  <c:v>978.8</c:v>
                </c:pt>
                <c:pt idx="14">
                  <c:v>984.3</c:v>
                </c:pt>
                <c:pt idx="15">
                  <c:v>980.4</c:v>
                </c:pt>
                <c:pt idx="16">
                  <c:v>978.7</c:v>
                </c:pt>
                <c:pt idx="17">
                  <c:v>984</c:v>
                </c:pt>
                <c:pt idx="18">
                  <c:v>981.5</c:v>
                </c:pt>
                <c:pt idx="19">
                  <c:v>976.1</c:v>
                </c:pt>
                <c:pt idx="20">
                  <c:v>969.6</c:v>
                </c:pt>
                <c:pt idx="21">
                  <c:v>975.3</c:v>
                </c:pt>
                <c:pt idx="22">
                  <c:v>984.2</c:v>
                </c:pt>
                <c:pt idx="23">
                  <c:v>977.9</c:v>
                </c:pt>
                <c:pt idx="24">
                  <c:v>965.8</c:v>
                </c:pt>
                <c:pt idx="25">
                  <c:v>956.6</c:v>
                </c:pt>
                <c:pt idx="26">
                  <c:v>954</c:v>
                </c:pt>
                <c:pt idx="27">
                  <c:v>953.5</c:v>
                </c:pt>
                <c:pt idx="28">
                  <c:v>955.9</c:v>
                </c:pt>
                <c:pt idx="29">
                  <c:v>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5-4786-88F5-C3913238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800"/>
        <c:axId val="73330688"/>
      </c:lineChart>
      <c:catAx>
        <c:axId val="73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30688"/>
        <c:crossesAt val="950"/>
        <c:auto val="1"/>
        <c:lblAlgn val="ctr"/>
        <c:lblOffset val="100"/>
        <c:noMultiLvlLbl val="0"/>
      </c:catAx>
      <c:valAx>
        <c:axId val="733306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3324800"/>
        <c:crosses val="autoZero"/>
        <c:crossBetween val="between"/>
      </c:valAx>
      <c:valAx>
        <c:axId val="73332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42976"/>
        <c:crosses val="max"/>
        <c:crossBetween val="between"/>
      </c:valAx>
      <c:catAx>
        <c:axId val="733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332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3380190370211103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69402824616104E-2"/>
          <c:y val="0.10367643424010711"/>
          <c:w val="0.91376637543673656"/>
          <c:h val="0.80730943762812957"/>
        </c:manualLayout>
      </c:layout>
      <c:lineChart>
        <c:grouping val="standard"/>
        <c:varyColors val="0"/>
        <c:ser>
          <c:idx val="0"/>
          <c:order val="0"/>
          <c:tx>
            <c:strRef>
              <c:f>'[2]listopad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'!$AH$65:$AH$94</c:f>
              <c:numCache>
                <c:formatCode>General</c:formatCode>
                <c:ptCount val="30"/>
                <c:pt idx="0">
                  <c:v>64</c:v>
                </c:pt>
                <c:pt idx="1">
                  <c:v>93</c:v>
                </c:pt>
                <c:pt idx="2">
                  <c:v>93</c:v>
                </c:pt>
                <c:pt idx="3">
                  <c:v>92</c:v>
                </c:pt>
                <c:pt idx="4">
                  <c:v>88</c:v>
                </c:pt>
                <c:pt idx="5">
                  <c:v>94</c:v>
                </c:pt>
                <c:pt idx="6">
                  <c:v>91</c:v>
                </c:pt>
                <c:pt idx="7">
                  <c:v>91</c:v>
                </c:pt>
                <c:pt idx="8">
                  <c:v>95</c:v>
                </c:pt>
                <c:pt idx="9">
                  <c:v>93</c:v>
                </c:pt>
                <c:pt idx="10">
                  <c:v>91</c:v>
                </c:pt>
                <c:pt idx="11">
                  <c:v>94</c:v>
                </c:pt>
                <c:pt idx="12">
                  <c:v>95</c:v>
                </c:pt>
                <c:pt idx="13">
                  <c:v>93</c:v>
                </c:pt>
                <c:pt idx="14">
                  <c:v>95</c:v>
                </c:pt>
                <c:pt idx="15">
                  <c:v>96</c:v>
                </c:pt>
                <c:pt idx="16">
                  <c:v>89</c:v>
                </c:pt>
                <c:pt idx="17">
                  <c:v>90</c:v>
                </c:pt>
                <c:pt idx="18">
                  <c:v>92</c:v>
                </c:pt>
                <c:pt idx="19">
                  <c:v>90</c:v>
                </c:pt>
                <c:pt idx="20">
                  <c:v>93</c:v>
                </c:pt>
                <c:pt idx="21">
                  <c:v>94</c:v>
                </c:pt>
                <c:pt idx="22">
                  <c:v>87</c:v>
                </c:pt>
                <c:pt idx="23">
                  <c:v>90</c:v>
                </c:pt>
                <c:pt idx="24">
                  <c:v>91</c:v>
                </c:pt>
                <c:pt idx="25">
                  <c:v>94</c:v>
                </c:pt>
                <c:pt idx="26">
                  <c:v>95</c:v>
                </c:pt>
                <c:pt idx="27">
                  <c:v>95</c:v>
                </c:pt>
                <c:pt idx="28">
                  <c:v>94</c:v>
                </c:pt>
                <c:pt idx="2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E-4BFF-9EDC-B66E35121E2D}"/>
            </c:ext>
          </c:extLst>
        </c:ser>
        <c:ser>
          <c:idx val="1"/>
          <c:order val="1"/>
          <c:tx>
            <c:strRef>
              <c:f>'[2]listopad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'!$AI$65:$AI$94</c:f>
              <c:numCache>
                <c:formatCode>General</c:formatCode>
                <c:ptCount val="30"/>
                <c:pt idx="0">
                  <c:v>46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60</c:v>
                </c:pt>
                <c:pt idx="5">
                  <c:v>63</c:v>
                </c:pt>
                <c:pt idx="6">
                  <c:v>52</c:v>
                </c:pt>
                <c:pt idx="7">
                  <c:v>62</c:v>
                </c:pt>
                <c:pt idx="8">
                  <c:v>72</c:v>
                </c:pt>
                <c:pt idx="9">
                  <c:v>42</c:v>
                </c:pt>
                <c:pt idx="10">
                  <c:v>55</c:v>
                </c:pt>
                <c:pt idx="11">
                  <c:v>77</c:v>
                </c:pt>
                <c:pt idx="12">
                  <c:v>80</c:v>
                </c:pt>
                <c:pt idx="13">
                  <c:v>75</c:v>
                </c:pt>
                <c:pt idx="14">
                  <c:v>80</c:v>
                </c:pt>
                <c:pt idx="15">
                  <c:v>59</c:v>
                </c:pt>
                <c:pt idx="16">
                  <c:v>67</c:v>
                </c:pt>
                <c:pt idx="17">
                  <c:v>70</c:v>
                </c:pt>
                <c:pt idx="18">
                  <c:v>73</c:v>
                </c:pt>
                <c:pt idx="19">
                  <c:v>80</c:v>
                </c:pt>
                <c:pt idx="20">
                  <c:v>66</c:v>
                </c:pt>
                <c:pt idx="21">
                  <c:v>82</c:v>
                </c:pt>
                <c:pt idx="22">
                  <c:v>57</c:v>
                </c:pt>
                <c:pt idx="23">
                  <c:v>65</c:v>
                </c:pt>
                <c:pt idx="24">
                  <c:v>60</c:v>
                </c:pt>
                <c:pt idx="25">
                  <c:v>72</c:v>
                </c:pt>
                <c:pt idx="26">
                  <c:v>74</c:v>
                </c:pt>
                <c:pt idx="27">
                  <c:v>81</c:v>
                </c:pt>
                <c:pt idx="28">
                  <c:v>80</c:v>
                </c:pt>
                <c:pt idx="2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E-4BFF-9EDC-B66E3512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2416"/>
        <c:axId val="73373952"/>
      </c:lineChart>
      <c:catAx>
        <c:axId val="73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73952"/>
        <c:crosses val="autoZero"/>
        <c:auto val="1"/>
        <c:lblAlgn val="ctr"/>
        <c:lblOffset val="100"/>
        <c:noMultiLvlLbl val="0"/>
      </c:catAx>
      <c:valAx>
        <c:axId val="73373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7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listopadu 20</a:t>
            </a:r>
            <a:r>
              <a:rPr lang="cs-CZ"/>
              <a:t>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004881010118148E-2"/>
          <c:y val="7.6287803901314857E-2"/>
          <c:w val="0.91396884883174245"/>
          <c:h val="0.84999243518350376"/>
        </c:manualLayout>
      </c:layout>
      <c:lineChart>
        <c:grouping val="standard"/>
        <c:varyColors val="0"/>
        <c:ser>
          <c:idx val="0"/>
          <c:order val="0"/>
          <c:tx>
            <c:strRef>
              <c:f>'[2]listopad ručně  '!$AM$63:$AM$64</c:f>
              <c:strCache>
                <c:ptCount val="2"/>
                <c:pt idx="0">
                  <c:v>tep.pr.</c:v>
                </c:pt>
                <c:pt idx="1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'[2]listopad ručně  '!$AL$65:$AL$94</c15:sqref>
                  </c15:fullRef>
                </c:ext>
              </c:extLst>
              <c:f>('[2]listopad ručně  '!$AL$65:$AL$68,'[2]listopad ručně  '!$AL$70:$AL$94)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'[2]listopad ručně  '!$AM$65:$AM$94</c15:sqref>
                  </c15:fullRef>
                </c:ext>
              </c:extLst>
              <c:f>('[2]listopad ručně  '!$AM$65:$AM$68,'[2]listopad ručně  '!$AM$70:$AM$94)</c:f>
              <c:numCache>
                <c:formatCode>0.0</c:formatCode>
                <c:ptCount val="29"/>
                <c:pt idx="0">
                  <c:v>9.6</c:v>
                </c:pt>
                <c:pt idx="1">
                  <c:v>9.6</c:v>
                </c:pt>
                <c:pt idx="2">
                  <c:v>9.7999999999999989</c:v>
                </c:pt>
                <c:pt idx="3">
                  <c:v>9.5249999999999986</c:v>
                </c:pt>
                <c:pt idx="4">
                  <c:v>7.7749999999999995</c:v>
                </c:pt>
                <c:pt idx="5">
                  <c:v>7.7535714285714281</c:v>
                </c:pt>
                <c:pt idx="6">
                  <c:v>7.5374999999999996</c:v>
                </c:pt>
                <c:pt idx="7">
                  <c:v>7.0638888888888882</c:v>
                </c:pt>
                <c:pt idx="8">
                  <c:v>7.2024999999999988</c:v>
                </c:pt>
                <c:pt idx="9">
                  <c:v>7.0454545454545441</c:v>
                </c:pt>
                <c:pt idx="10">
                  <c:v>6.6770833333333321</c:v>
                </c:pt>
                <c:pt idx="11">
                  <c:v>6.3653846153846141</c:v>
                </c:pt>
                <c:pt idx="12">
                  <c:v>6.2499999999999991</c:v>
                </c:pt>
                <c:pt idx="13">
                  <c:v>6.1366666666666658</c:v>
                </c:pt>
                <c:pt idx="14">
                  <c:v>6.1312499999999988</c:v>
                </c:pt>
                <c:pt idx="15">
                  <c:v>6.0676470588235283</c:v>
                </c:pt>
                <c:pt idx="16">
                  <c:v>6.0472222222222207</c:v>
                </c:pt>
                <c:pt idx="17">
                  <c:v>6.10657894736842</c:v>
                </c:pt>
                <c:pt idx="18">
                  <c:v>6.2074999999999987</c:v>
                </c:pt>
                <c:pt idx="19">
                  <c:v>6.2130952380952369</c:v>
                </c:pt>
                <c:pt idx="20">
                  <c:v>6.1363636363636349</c:v>
                </c:pt>
                <c:pt idx="21">
                  <c:v>5.9663043478260853</c:v>
                </c:pt>
                <c:pt idx="22">
                  <c:v>5.7208333333333314</c:v>
                </c:pt>
                <c:pt idx="23">
                  <c:v>5.6529999999999987</c:v>
                </c:pt>
                <c:pt idx="24">
                  <c:v>5.4576923076923061</c:v>
                </c:pt>
                <c:pt idx="25">
                  <c:v>5.2787037037037017</c:v>
                </c:pt>
                <c:pt idx="26">
                  <c:v>5.1008928571428553</c:v>
                </c:pt>
                <c:pt idx="27">
                  <c:v>4.9017241379310326</c:v>
                </c:pt>
                <c:pt idx="28">
                  <c:v>4.7583333333333311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E-429F-8DFE-A2354C24AC7F}"/>
            </c:ext>
          </c:extLst>
        </c:ser>
        <c:ser>
          <c:idx val="1"/>
          <c:order val="1"/>
          <c:tx>
            <c:strRef>
              <c:f>'[2]listopad ručně  '!$AN$63:$AN$64</c:f>
              <c:strCache>
                <c:ptCount val="2"/>
                <c:pt idx="0">
                  <c:v>tep.pr.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'[2]listopad ručně  '!$AL$65:$AL$94</c15:sqref>
                  </c15:fullRef>
                </c:ext>
              </c:extLst>
              <c:f>('[2]listopad ručně  '!$AL$65:$AL$68,'[2]listopad ručně  '!$AL$70:$AL$94)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'[2]listopad ručně  '!$AN$65:$AN$94</c15:sqref>
                  </c15:fullRef>
                </c:ext>
              </c:extLst>
              <c:f>('[2]listopad ručně  '!$AN$65:$AN$68,'[2]listopad ručně  '!$AN$70:$AN$94)</c:f>
              <c:numCache>
                <c:formatCode>0.0</c:formatCode>
                <c:ptCount val="29"/>
                <c:pt idx="0">
                  <c:v>6.6035448028673862</c:v>
                </c:pt>
                <c:pt idx="1">
                  <c:v>6.4417526881720448</c:v>
                </c:pt>
                <c:pt idx="2">
                  <c:v>6.2852473118279581</c:v>
                </c:pt>
                <c:pt idx="3">
                  <c:v>6.1194050179211485</c:v>
                </c:pt>
                <c:pt idx="4">
                  <c:v>5.7752114695340513</c:v>
                </c:pt>
                <c:pt idx="5">
                  <c:v>5.6168960573476721</c:v>
                </c:pt>
                <c:pt idx="6">
                  <c:v>5.4482222222222241</c:v>
                </c:pt>
                <c:pt idx="7">
                  <c:v>5.2794587813620071</c:v>
                </c:pt>
                <c:pt idx="8">
                  <c:v>5.1430430107526872</c:v>
                </c:pt>
                <c:pt idx="9">
                  <c:v>4.9904157706093182</c:v>
                </c:pt>
                <c:pt idx="10">
                  <c:v>4.8567240143369173</c:v>
                </c:pt>
                <c:pt idx="11">
                  <c:v>4.7216881720430104</c:v>
                </c:pt>
                <c:pt idx="12">
                  <c:v>4.553892473118279</c:v>
                </c:pt>
                <c:pt idx="13">
                  <c:v>4.3803082437275984</c:v>
                </c:pt>
                <c:pt idx="14">
                  <c:v>4.1925483870967728</c:v>
                </c:pt>
                <c:pt idx="15">
                  <c:v>3.9886057347670243</c:v>
                </c:pt>
                <c:pt idx="16">
                  <c:v>3.7574050179211471</c:v>
                </c:pt>
                <c:pt idx="17">
                  <c:v>3.5455949820788528</c:v>
                </c:pt>
                <c:pt idx="18">
                  <c:v>3.3412759856630823</c:v>
                </c:pt>
                <c:pt idx="19">
                  <c:v>3.1566702508960578</c:v>
                </c:pt>
                <c:pt idx="20">
                  <c:v>2.9776021505376353</c:v>
                </c:pt>
                <c:pt idx="21">
                  <c:v>2.7889820788530471</c:v>
                </c:pt>
                <c:pt idx="22">
                  <c:v>2.5854516129032263</c:v>
                </c:pt>
                <c:pt idx="23">
                  <c:v>2.4061684587813628</c:v>
                </c:pt>
                <c:pt idx="24">
                  <c:v>2.249985663082438</c:v>
                </c:pt>
                <c:pt idx="25">
                  <c:v>2.124824372759857</c:v>
                </c:pt>
                <c:pt idx="26">
                  <c:v>2.0002544802867379</c:v>
                </c:pt>
                <c:pt idx="27">
                  <c:v>1.8530143369175622</c:v>
                </c:pt>
                <c:pt idx="28">
                  <c:v>1.7314731182795695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E-429F-8DFE-A2354C24AC7F}"/>
            </c:ext>
          </c:extLst>
        </c:ser>
        <c:ser>
          <c:idx val="2"/>
          <c:order val="2"/>
          <c:tx>
            <c:strRef>
              <c:f>'[2]listopad ručně  '!$AV$63:$AV$64</c:f>
              <c:strCache>
                <c:ptCount val="2"/>
                <c:pt idx="0">
                  <c:v>nejvyšší</c:v>
                </c:pt>
                <c:pt idx="1">
                  <c:v>19997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'[2]listopad ručně  '!$AO$65:$AO$93</c15:sqref>
                  </c15:fullRef>
                </c:ext>
              </c:extLst>
              <c:f>('[2]listopad ručně  '!$AO$65:$AO$68,'[2]listopad ručně  '!$AO$70:$AO$93)</c:f>
              <c:numCache>
                <c:formatCode>0.0</c:formatCode>
                <c:ptCount val="28"/>
                <c:pt idx="0">
                  <c:v>4.375</c:v>
                </c:pt>
                <c:pt idx="1">
                  <c:v>6.875</c:v>
                </c:pt>
                <c:pt idx="2">
                  <c:v>10.058333333333334</c:v>
                </c:pt>
                <c:pt idx="3">
                  <c:v>10.418749999999999</c:v>
                </c:pt>
                <c:pt idx="4">
                  <c:v>9.9291666666666654</c:v>
                </c:pt>
                <c:pt idx="5">
                  <c:v>9.7678571428571423</c:v>
                </c:pt>
                <c:pt idx="6">
                  <c:v>9.9343749999999993</c:v>
                </c:pt>
                <c:pt idx="7">
                  <c:v>9.7777777777777786</c:v>
                </c:pt>
                <c:pt idx="8">
                  <c:v>9.2149999999999999</c:v>
                </c:pt>
                <c:pt idx="9">
                  <c:v>9.040909090909091</c:v>
                </c:pt>
                <c:pt idx="10">
                  <c:v>9.0812499999999989</c:v>
                </c:pt>
                <c:pt idx="11">
                  <c:v>8.7538461538461529</c:v>
                </c:pt>
                <c:pt idx="12">
                  <c:v>8.4142857142857146</c:v>
                </c:pt>
                <c:pt idx="13">
                  <c:v>8.543333333333333</c:v>
                </c:pt>
                <c:pt idx="14">
                  <c:v>8.8578124999999996</c:v>
                </c:pt>
                <c:pt idx="15">
                  <c:v>9.2602941176470583</c:v>
                </c:pt>
                <c:pt idx="16">
                  <c:v>9.3916666666666657</c:v>
                </c:pt>
                <c:pt idx="17">
                  <c:v>9.5105263157894733</c:v>
                </c:pt>
                <c:pt idx="18">
                  <c:v>9.3949999999999996</c:v>
                </c:pt>
                <c:pt idx="19">
                  <c:v>9.4321428571428569</c:v>
                </c:pt>
                <c:pt idx="20">
                  <c:v>9.5204545454545446</c:v>
                </c:pt>
                <c:pt idx="21">
                  <c:v>9.5141304347826079</c:v>
                </c:pt>
                <c:pt idx="22">
                  <c:v>9.4625000000000004</c:v>
                </c:pt>
                <c:pt idx="23">
                  <c:v>9.3170000000000002</c:v>
                </c:pt>
                <c:pt idx="24">
                  <c:v>9.2596153846153832</c:v>
                </c:pt>
                <c:pt idx="25">
                  <c:v>9.2351851851851841</c:v>
                </c:pt>
                <c:pt idx="26">
                  <c:v>9.2285714285714278</c:v>
                </c:pt>
                <c:pt idx="27">
                  <c:v>9.1163793103448274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2E-429F-8DFE-A2354C24AC7F}"/>
            </c:ext>
          </c:extLst>
        </c:ser>
        <c:ser>
          <c:idx val="3"/>
          <c:order val="3"/>
          <c:tx>
            <c:strRef>
              <c:f>'[2]listopad ručně  '!$AP$63:$AP$64</c:f>
              <c:strCache>
                <c:ptCount val="2"/>
                <c:pt idx="0">
                  <c:v>nejchl,</c:v>
                </c:pt>
                <c:pt idx="1">
                  <c:v>1988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'[2]listopad ručně  '!$AP$65:$AP$94</c15:sqref>
                  </c15:fullRef>
                </c:ext>
              </c:extLst>
              <c:f>('[2]listopad ručně  '!$AP$65:$AP$68,'[2]listopad ručně  '!$AP$70:$AP$94)</c:f>
              <c:numCache>
                <c:formatCode>0.0</c:formatCode>
                <c:ptCount val="29"/>
                <c:pt idx="0">
                  <c:v>3.7</c:v>
                </c:pt>
                <c:pt idx="1">
                  <c:v>3.5</c:v>
                </c:pt>
                <c:pt idx="2">
                  <c:v>2</c:v>
                </c:pt>
                <c:pt idx="3">
                  <c:v>0.47500000000000009</c:v>
                </c:pt>
                <c:pt idx="4">
                  <c:v>-0.3166666666666666</c:v>
                </c:pt>
                <c:pt idx="5">
                  <c:v>2.8571428571428661E-2</c:v>
                </c:pt>
                <c:pt idx="6">
                  <c:v>6.2500000000000083E-2</c:v>
                </c:pt>
                <c:pt idx="7">
                  <c:v>-0.38888888888888878</c:v>
                </c:pt>
                <c:pt idx="8">
                  <c:v>-0.35999999999999993</c:v>
                </c:pt>
                <c:pt idx="9">
                  <c:v>-0.2363636363636363</c:v>
                </c:pt>
                <c:pt idx="10">
                  <c:v>-0.33333333333333326</c:v>
                </c:pt>
                <c:pt idx="11">
                  <c:v>-0.36153846153846148</c:v>
                </c:pt>
                <c:pt idx="12">
                  <c:v>-0.24999999999999994</c:v>
                </c:pt>
                <c:pt idx="13">
                  <c:v>-0.17333333333333328</c:v>
                </c:pt>
                <c:pt idx="14">
                  <c:v>-0.28124999999999994</c:v>
                </c:pt>
                <c:pt idx="15">
                  <c:v>-0.11764705882352935</c:v>
                </c:pt>
                <c:pt idx="16">
                  <c:v>7.7777777777777821E-2</c:v>
                </c:pt>
                <c:pt idx="17">
                  <c:v>1.0526315789473729E-2</c:v>
                </c:pt>
                <c:pt idx="18">
                  <c:v>-4.9999999999999954E-2</c:v>
                </c:pt>
                <c:pt idx="19">
                  <c:v>-0.19047619047619044</c:v>
                </c:pt>
                <c:pt idx="20">
                  <c:v>-0.49090909090909085</c:v>
                </c:pt>
                <c:pt idx="21">
                  <c:v>-1.008695652173913</c:v>
                </c:pt>
                <c:pt idx="22">
                  <c:v>-1.0583333333333333</c:v>
                </c:pt>
                <c:pt idx="23">
                  <c:v>-0.97599999999999998</c:v>
                </c:pt>
                <c:pt idx="24">
                  <c:v>-0.84999999999999987</c:v>
                </c:pt>
                <c:pt idx="25">
                  <c:v>-0.75555555555555554</c:v>
                </c:pt>
                <c:pt idx="26">
                  <c:v>-0.76428571428571423</c:v>
                </c:pt>
                <c:pt idx="27">
                  <c:v>-0.62413793103448267</c:v>
                </c:pt>
                <c:pt idx="28">
                  <c:v>-0.73666666666666658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2E-429F-8DFE-A2354C24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6112"/>
        <c:axId val="538594472"/>
      </c:lineChart>
      <c:catAx>
        <c:axId val="5385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4472"/>
        <c:crossesAt val="-2"/>
        <c:auto val="1"/>
        <c:lblAlgn val="ctr"/>
        <c:lblOffset val="100"/>
        <c:noMultiLvlLbl val="0"/>
      </c:catAx>
      <c:valAx>
        <c:axId val="53859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listopadu </a:t>
            </a:r>
            <a:r>
              <a:rPr lang="cs-CZ"/>
              <a:t>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1092491048892576E-2"/>
          <c:y val="8.4752158741985342E-2"/>
          <c:w val="0.91705665564947791"/>
          <c:h val="0.82418866357915876"/>
        </c:manualLayout>
      </c:layout>
      <c:lineChart>
        <c:grouping val="standard"/>
        <c:varyColors val="0"/>
        <c:ser>
          <c:idx val="0"/>
          <c:order val="0"/>
          <c:tx>
            <c:strRef>
              <c:f>'[2]listopad ručně  '!$AT$63:$AT$64</c:f>
              <c:strCache>
                <c:ptCount val="2"/>
                <c:pt idx="0">
                  <c:v>srážky kum.</c:v>
                </c:pt>
                <c:pt idx="1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'!$AT$65:$AT$94</c:f>
              <c:numCache>
                <c:formatCode>0.0</c:formatCode>
                <c:ptCount val="30"/>
                <c:pt idx="0" formatCode="General">
                  <c:v>0.8</c:v>
                </c:pt>
                <c:pt idx="1">
                  <c:v>6.6</c:v>
                </c:pt>
                <c:pt idx="2">
                  <c:v>7.3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8.9</c:v>
                </c:pt>
                <c:pt idx="13">
                  <c:v>8.9</c:v>
                </c:pt>
                <c:pt idx="14">
                  <c:v>8.9</c:v>
                </c:pt>
                <c:pt idx="15">
                  <c:v>8.9</c:v>
                </c:pt>
                <c:pt idx="16">
                  <c:v>9</c:v>
                </c:pt>
                <c:pt idx="17">
                  <c:v>12.4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14.2</c:v>
                </c:pt>
                <c:pt idx="22">
                  <c:v>14.2</c:v>
                </c:pt>
                <c:pt idx="23">
                  <c:v>14.2</c:v>
                </c:pt>
                <c:pt idx="24">
                  <c:v>15.1</c:v>
                </c:pt>
                <c:pt idx="25">
                  <c:v>39.299999999999997</c:v>
                </c:pt>
                <c:pt idx="26">
                  <c:v>39.299999999999997</c:v>
                </c:pt>
                <c:pt idx="27">
                  <c:v>48.3</c:v>
                </c:pt>
                <c:pt idx="28">
                  <c:v>48.5</c:v>
                </c:pt>
                <c:pt idx="29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7-4BEC-BD9E-CC6136A2E97A}"/>
            </c:ext>
          </c:extLst>
        </c:ser>
        <c:ser>
          <c:idx val="1"/>
          <c:order val="1"/>
          <c:tx>
            <c:strRef>
              <c:f>'[2]listopad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'!$AU$65:$AU$94</c:f>
              <c:numCache>
                <c:formatCode>0.0</c:formatCode>
                <c:ptCount val="30"/>
                <c:pt idx="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  <c:pt idx="10">
                  <c:v>19.8</c:v>
                </c:pt>
                <c:pt idx="11">
                  <c:v>21.6</c:v>
                </c:pt>
                <c:pt idx="12">
                  <c:v>23.400000000000002</c:v>
                </c:pt>
                <c:pt idx="13">
                  <c:v>25.2</c:v>
                </c:pt>
                <c:pt idx="14">
                  <c:v>27</c:v>
                </c:pt>
                <c:pt idx="15">
                  <c:v>28.8</c:v>
                </c:pt>
                <c:pt idx="16">
                  <c:v>30.6</c:v>
                </c:pt>
                <c:pt idx="17">
                  <c:v>32.4</c:v>
                </c:pt>
                <c:pt idx="18">
                  <c:v>34.200000000000003</c:v>
                </c:pt>
                <c:pt idx="19">
                  <c:v>36</c:v>
                </c:pt>
                <c:pt idx="20">
                  <c:v>37.800000000000004</c:v>
                </c:pt>
                <c:pt idx="21">
                  <c:v>39.6</c:v>
                </c:pt>
                <c:pt idx="22">
                  <c:v>41.4</c:v>
                </c:pt>
                <c:pt idx="23">
                  <c:v>43.2</c:v>
                </c:pt>
                <c:pt idx="24">
                  <c:v>45</c:v>
                </c:pt>
                <c:pt idx="25">
                  <c:v>46.800000000000004</c:v>
                </c:pt>
                <c:pt idx="26">
                  <c:v>48.6</c:v>
                </c:pt>
                <c:pt idx="27">
                  <c:v>50.4</c:v>
                </c:pt>
                <c:pt idx="28">
                  <c:v>52.2</c:v>
                </c:pt>
                <c:pt idx="2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7-4BEC-BD9E-CC6136A2E97A}"/>
            </c:ext>
          </c:extLst>
        </c:ser>
        <c:ser>
          <c:idx val="2"/>
          <c:order val="2"/>
          <c:tx>
            <c:strRef>
              <c:f>'[2]listopad ručně  '!$AV$63:$AV$64</c:f>
              <c:strCache>
                <c:ptCount val="2"/>
                <c:pt idx="0">
                  <c:v>nejvyšší</c:v>
                </c:pt>
                <c:pt idx="1">
                  <c:v>19997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'[2]listopad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6.5</c:v>
                </c:pt>
                <c:pt idx="12">
                  <c:v>54.3</c:v>
                </c:pt>
                <c:pt idx="13">
                  <c:v>88.8</c:v>
                </c:pt>
                <c:pt idx="14">
                  <c:v>88.8</c:v>
                </c:pt>
                <c:pt idx="15">
                  <c:v>91.3</c:v>
                </c:pt>
                <c:pt idx="16">
                  <c:v>95.399999999999991</c:v>
                </c:pt>
                <c:pt idx="17">
                  <c:v>95.8</c:v>
                </c:pt>
                <c:pt idx="18">
                  <c:v>95.8</c:v>
                </c:pt>
                <c:pt idx="19">
                  <c:v>95.8</c:v>
                </c:pt>
                <c:pt idx="20">
                  <c:v>102.3</c:v>
                </c:pt>
                <c:pt idx="21">
                  <c:v>102.3</c:v>
                </c:pt>
                <c:pt idx="22">
                  <c:v>108.1</c:v>
                </c:pt>
                <c:pt idx="23">
                  <c:v>113.8</c:v>
                </c:pt>
                <c:pt idx="24">
                  <c:v>114.6</c:v>
                </c:pt>
                <c:pt idx="25">
                  <c:v>115.19999999999999</c:v>
                </c:pt>
                <c:pt idx="26">
                  <c:v>115.69999999999999</c:v>
                </c:pt>
                <c:pt idx="27">
                  <c:v>117.39999999999999</c:v>
                </c:pt>
                <c:pt idx="28">
                  <c:v>118.49999999999999</c:v>
                </c:pt>
                <c:pt idx="29">
                  <c:v>124.09999999999998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7-4BEC-BD9E-CC6136A2E97A}"/>
            </c:ext>
          </c:extLst>
        </c:ser>
        <c:ser>
          <c:idx val="3"/>
          <c:order val="3"/>
          <c:tx>
            <c:strRef>
              <c:f>'[2]listopad ručně  '!$AW$63:$AW$64</c:f>
              <c:strCache>
                <c:ptCount val="2"/>
                <c:pt idx="0">
                  <c:v>nejnižší</c:v>
                </c:pt>
                <c:pt idx="1">
                  <c:v>2011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'[2]listopad ručně  '!$AW$65:$AW$94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A7-4BEC-BD9E-CC6136A2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10240"/>
        <c:axId val="459513192"/>
      </c:lineChart>
      <c:catAx>
        <c:axId val="4595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3192"/>
        <c:crosses val="autoZero"/>
        <c:auto val="1"/>
        <c:lblAlgn val="ctr"/>
        <c:lblOffset val="100"/>
        <c:noMultiLvlLbl val="0"/>
      </c:catAx>
      <c:valAx>
        <c:axId val="4595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Srovnání </a:t>
            </a:r>
            <a:r>
              <a:rPr lang="cs-CZ"/>
              <a:t>průměrných denních </a:t>
            </a:r>
            <a:r>
              <a:rPr lang="en-US"/>
              <a:t>teplot v listopadu 2021 s dlohodobým normálem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'[2]listopad ručně  '!$BG$64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'!$BF$65:$BF$94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'!$BG$65:$BG$94</c:f>
              <c:numCache>
                <c:formatCode>0.0</c:formatCode>
                <c:ptCount val="30"/>
                <c:pt idx="0">
                  <c:v>1.6216308243727595</c:v>
                </c:pt>
                <c:pt idx="1">
                  <c:v>1.4904659498207882</c:v>
                </c:pt>
                <c:pt idx="2">
                  <c:v>1.336344086021505</c:v>
                </c:pt>
                <c:pt idx="3">
                  <c:v>1.228906810035842</c:v>
                </c:pt>
                <c:pt idx="4">
                  <c:v>1.1473835125448024</c:v>
                </c:pt>
                <c:pt idx="5">
                  <c:v>1.054695340501792</c:v>
                </c:pt>
                <c:pt idx="6">
                  <c:v>0.96810035842293929</c:v>
                </c:pt>
                <c:pt idx="7">
                  <c:v>0.89182795698924744</c:v>
                </c:pt>
                <c:pt idx="8">
                  <c:v>0.82107526881720438</c:v>
                </c:pt>
                <c:pt idx="9">
                  <c:v>0.73817204301075279</c:v>
                </c:pt>
                <c:pt idx="10">
                  <c:v>0.64150537634408611</c:v>
                </c:pt>
                <c:pt idx="11">
                  <c:v>0.55164874551971332</c:v>
                </c:pt>
                <c:pt idx="12">
                  <c:v>0.44792114695340518</c:v>
                </c:pt>
                <c:pt idx="13">
                  <c:v>0.35994623655913977</c:v>
                </c:pt>
                <c:pt idx="14">
                  <c:v>0.27299283154121862</c:v>
                </c:pt>
                <c:pt idx="15">
                  <c:v>0.18034050179211472</c:v>
                </c:pt>
                <c:pt idx="16">
                  <c:v>0.13964157706093192</c:v>
                </c:pt>
                <c:pt idx="17">
                  <c:v>9.3566308243727622E-2</c:v>
                </c:pt>
                <c:pt idx="18">
                  <c:v>6.4784946236559199E-2</c:v>
                </c:pt>
                <c:pt idx="19">
                  <c:v>6.0035842293906811E-3</c:v>
                </c:pt>
                <c:pt idx="20">
                  <c:v>-5.5788530465949823E-2</c:v>
                </c:pt>
                <c:pt idx="21">
                  <c:v>-0.12010752688172038</c:v>
                </c:pt>
                <c:pt idx="22">
                  <c:v>-0.21489247311827958</c:v>
                </c:pt>
                <c:pt idx="23">
                  <c:v>-0.29609318996415773</c:v>
                </c:pt>
                <c:pt idx="24">
                  <c:v>-0.37736559139784942</c:v>
                </c:pt>
                <c:pt idx="25">
                  <c:v>-0.44412186379928315</c:v>
                </c:pt>
                <c:pt idx="26">
                  <c:v>-0.48541218637992833</c:v>
                </c:pt>
                <c:pt idx="27">
                  <c:v>-0.53508960573476705</c:v>
                </c:pt>
                <c:pt idx="28">
                  <c:v>-0.58145161290322589</c:v>
                </c:pt>
                <c:pt idx="29">
                  <c:v>-0.61189964157706089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5-4E6E-BAFE-544C049F5625}"/>
            </c:ext>
          </c:extLst>
        </c:ser>
        <c:ser>
          <c:idx val="1"/>
          <c:order val="1"/>
          <c:tx>
            <c:strRef>
              <c:f>'[2]listopad ručně  '!$BH$64</c:f>
              <c:strCache>
                <c:ptCount val="1"/>
                <c:pt idx="0">
                  <c:v>horní mez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'!$BF$65:$BF$94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'!$BH$65:$BH$94</c:f>
              <c:numCache>
                <c:formatCode>0.0</c:formatCode>
                <c:ptCount val="30"/>
                <c:pt idx="0">
                  <c:v>2.7216308243727596</c:v>
                </c:pt>
                <c:pt idx="1">
                  <c:v>2.5904659498207883</c:v>
                </c:pt>
                <c:pt idx="2">
                  <c:v>2.4363440860215051</c:v>
                </c:pt>
                <c:pt idx="3">
                  <c:v>2.3289068100358419</c:v>
                </c:pt>
                <c:pt idx="4">
                  <c:v>2.2473835125448023</c:v>
                </c:pt>
                <c:pt idx="5">
                  <c:v>2.1546953405017923</c:v>
                </c:pt>
                <c:pt idx="6">
                  <c:v>2.0681003584229396</c:v>
                </c:pt>
                <c:pt idx="7">
                  <c:v>1.9918279569892476</c:v>
                </c:pt>
                <c:pt idx="8">
                  <c:v>1.9210752688172046</c:v>
                </c:pt>
                <c:pt idx="9">
                  <c:v>1.8381720430107529</c:v>
                </c:pt>
                <c:pt idx="10">
                  <c:v>1.7415053763440862</c:v>
                </c:pt>
                <c:pt idx="11">
                  <c:v>1.6516487455197133</c:v>
                </c:pt>
                <c:pt idx="12">
                  <c:v>1.5479211469534053</c:v>
                </c:pt>
                <c:pt idx="13">
                  <c:v>1.4599462365591398</c:v>
                </c:pt>
                <c:pt idx="14">
                  <c:v>1.3729928315412188</c:v>
                </c:pt>
                <c:pt idx="15">
                  <c:v>1.2803405017921148</c:v>
                </c:pt>
                <c:pt idx="16">
                  <c:v>1.2396415770609319</c:v>
                </c:pt>
                <c:pt idx="17">
                  <c:v>1.1935663082437278</c:v>
                </c:pt>
                <c:pt idx="18">
                  <c:v>1.1647849462365594</c:v>
                </c:pt>
                <c:pt idx="19">
                  <c:v>1.1060035842293907</c:v>
                </c:pt>
                <c:pt idx="20">
                  <c:v>1.0442114695340503</c:v>
                </c:pt>
                <c:pt idx="21">
                  <c:v>0.97989247311827965</c:v>
                </c:pt>
                <c:pt idx="22">
                  <c:v>0.88510752688172056</c:v>
                </c:pt>
                <c:pt idx="23">
                  <c:v>0.80390681003584241</c:v>
                </c:pt>
                <c:pt idx="24">
                  <c:v>0.72263440860215067</c:v>
                </c:pt>
                <c:pt idx="25">
                  <c:v>0.65587813620071689</c:v>
                </c:pt>
                <c:pt idx="26">
                  <c:v>0.61458781362007175</c:v>
                </c:pt>
                <c:pt idx="27">
                  <c:v>0.56491039426523304</c:v>
                </c:pt>
                <c:pt idx="28">
                  <c:v>0.5185483870967742</c:v>
                </c:pt>
                <c:pt idx="29">
                  <c:v>0.4881003584229392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5-4E6E-BAFE-544C049F5625}"/>
            </c:ext>
          </c:extLst>
        </c:ser>
        <c:ser>
          <c:idx val="2"/>
          <c:order val="2"/>
          <c:tx>
            <c:strRef>
              <c:f>'[2]listopad ručně  '!$BI$64</c:f>
              <c:strCache>
                <c:ptCount val="1"/>
                <c:pt idx="0">
                  <c:v>spdní mez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'!$BF$65:$BF$94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'!$BI$65:$BI$94</c:f>
              <c:numCache>
                <c:formatCode>0.0</c:formatCode>
                <c:ptCount val="30"/>
                <c:pt idx="0">
                  <c:v>0.52163082437275943</c:v>
                </c:pt>
                <c:pt idx="1">
                  <c:v>0.39046594982078808</c:v>
                </c:pt>
                <c:pt idx="2">
                  <c:v>0.23634408602150492</c:v>
                </c:pt>
                <c:pt idx="3">
                  <c:v>0.12890681003584192</c:v>
                </c:pt>
                <c:pt idx="4">
                  <c:v>4.7383512544802331E-2</c:v>
                </c:pt>
                <c:pt idx="5">
                  <c:v>-4.5304659498208055E-2</c:v>
                </c:pt>
                <c:pt idx="6">
                  <c:v>-0.1318996415770608</c:v>
                </c:pt>
                <c:pt idx="7">
                  <c:v>-0.20817204301075265</c:v>
                </c:pt>
                <c:pt idx="8">
                  <c:v>-0.2789247311827957</c:v>
                </c:pt>
                <c:pt idx="9">
                  <c:v>-0.3618279569892473</c:v>
                </c:pt>
                <c:pt idx="10">
                  <c:v>-0.45849462365591398</c:v>
                </c:pt>
                <c:pt idx="11">
                  <c:v>-0.54835125448028676</c:v>
                </c:pt>
                <c:pt idx="12">
                  <c:v>-0.65207885304659485</c:v>
                </c:pt>
                <c:pt idx="13">
                  <c:v>-0.74005376344086038</c:v>
                </c:pt>
                <c:pt idx="14">
                  <c:v>-0.82700716845878142</c:v>
                </c:pt>
                <c:pt idx="15">
                  <c:v>-0.9196594982078854</c:v>
                </c:pt>
                <c:pt idx="16">
                  <c:v>-0.96035842293906815</c:v>
                </c:pt>
                <c:pt idx="17">
                  <c:v>-1.0064336917562724</c:v>
                </c:pt>
                <c:pt idx="18">
                  <c:v>-1.0352150537634408</c:v>
                </c:pt>
                <c:pt idx="19">
                  <c:v>-1.0939964157706095</c:v>
                </c:pt>
                <c:pt idx="20">
                  <c:v>-1.1557885304659499</c:v>
                </c:pt>
                <c:pt idx="21">
                  <c:v>-1.2201075268817205</c:v>
                </c:pt>
                <c:pt idx="22">
                  <c:v>-1.3148924731182796</c:v>
                </c:pt>
                <c:pt idx="23">
                  <c:v>-1.3960931899641578</c:v>
                </c:pt>
                <c:pt idx="24">
                  <c:v>-1.4773655913978496</c:v>
                </c:pt>
                <c:pt idx="25">
                  <c:v>-1.5441218637992833</c:v>
                </c:pt>
                <c:pt idx="26">
                  <c:v>-1.5854121863799284</c:v>
                </c:pt>
                <c:pt idx="27">
                  <c:v>-1.635089605734767</c:v>
                </c:pt>
                <c:pt idx="28">
                  <c:v>-1.681451612903226</c:v>
                </c:pt>
                <c:pt idx="29">
                  <c:v>-1.7118996415770611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5-4E6E-BAFE-544C049F5625}"/>
            </c:ext>
          </c:extLst>
        </c:ser>
        <c:ser>
          <c:idx val="3"/>
          <c:order val="3"/>
          <c:tx>
            <c:strRef>
              <c:f>'[2]listopad ručně  '!$BJ$64</c:f>
              <c:strCache>
                <c:ptCount val="1"/>
                <c:pt idx="0">
                  <c:v>teplota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'[2]listopad ručně  '!$BF$65:$BF$94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'[2]listopad ručně  '!$BJ$65:$BJ$94</c:f>
              <c:numCache>
                <c:formatCode>0.0</c:formatCode>
                <c:ptCount val="30"/>
                <c:pt idx="0">
                  <c:v>11.875</c:v>
                </c:pt>
                <c:pt idx="1">
                  <c:v>7.3249999999999993</c:v>
                </c:pt>
                <c:pt idx="2">
                  <c:v>10.199999999999999</c:v>
                </c:pt>
                <c:pt idx="3">
                  <c:v>8.6999999999999993</c:v>
                </c:pt>
                <c:pt idx="4">
                  <c:v>4.4749999999999996</c:v>
                </c:pt>
                <c:pt idx="5">
                  <c:v>4.0750000000000002</c:v>
                </c:pt>
                <c:pt idx="6">
                  <c:v>7.625</c:v>
                </c:pt>
                <c:pt idx="7">
                  <c:v>6.0249999999999995</c:v>
                </c:pt>
                <c:pt idx="8">
                  <c:v>3.2750000000000004</c:v>
                </c:pt>
                <c:pt idx="9">
                  <c:v>8.4499999999999993</c:v>
                </c:pt>
                <c:pt idx="10">
                  <c:v>5.4750000000000005</c:v>
                </c:pt>
                <c:pt idx="11">
                  <c:v>2.625</c:v>
                </c:pt>
                <c:pt idx="12">
                  <c:v>2.625</c:v>
                </c:pt>
                <c:pt idx="13">
                  <c:v>4.75</c:v>
                </c:pt>
                <c:pt idx="14">
                  <c:v>4.55</c:v>
                </c:pt>
                <c:pt idx="15">
                  <c:v>6.0500000000000007</c:v>
                </c:pt>
                <c:pt idx="16">
                  <c:v>5.05</c:v>
                </c:pt>
                <c:pt idx="17">
                  <c:v>5.6999999999999993</c:v>
                </c:pt>
                <c:pt idx="18">
                  <c:v>7.1750000000000007</c:v>
                </c:pt>
                <c:pt idx="19">
                  <c:v>8.125</c:v>
                </c:pt>
                <c:pt idx="20">
                  <c:v>6.3249999999999993</c:v>
                </c:pt>
                <c:pt idx="21">
                  <c:v>4.5250000000000004</c:v>
                </c:pt>
                <c:pt idx="22">
                  <c:v>2.2250000000000001</c:v>
                </c:pt>
                <c:pt idx="23">
                  <c:v>7.4999999999999956E-2</c:v>
                </c:pt>
                <c:pt idx="24">
                  <c:v>4.0250000000000004</c:v>
                </c:pt>
                <c:pt idx="25">
                  <c:v>0.57500000000000007</c:v>
                </c:pt>
                <c:pt idx="26">
                  <c:v>0.625</c:v>
                </c:pt>
                <c:pt idx="27">
                  <c:v>0.30000000000000004</c:v>
                </c:pt>
                <c:pt idx="28">
                  <c:v>-0.67500000000000004</c:v>
                </c:pt>
                <c:pt idx="2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45-4E6E-BAFE-544C049F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239328"/>
        <c:axId val="1204245152"/>
      </c:lineChart>
      <c:catAx>
        <c:axId val="12042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4245152"/>
        <c:crossesAt val="-2"/>
        <c:auto val="1"/>
        <c:lblAlgn val="ctr"/>
        <c:lblOffset val="100"/>
        <c:noMultiLvlLbl val="0"/>
      </c:catAx>
      <c:valAx>
        <c:axId val="1204245152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42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9569A7-233C-4FC1-AFA4-E79AB38438C7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C9366B-4D75-447A-86E9-4E10DB4F1262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80AE9E-B3FF-4D9D-913A-82E9E9C2D9AD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C4A5B9-EDB8-4D49-B082-D5F47A8F3D18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BBDF6F-5D38-4F58-A011-9B7A379D806A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4B0707-7B08-46C8-9FEA-8AACA98D9260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0E5EF1-61A6-4A29-8588-CCA02C7103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0C72EE2-AD34-4BA1-AD3A-DA6C91CE92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644A5F8-C73A-4FA6-B0F2-5E48A9FF95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B75596-974D-49F3-93A8-DADD14ED1D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AD2AEB-1746-45D4-8D03-68F32D0D8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D3272DE-DDE6-441E-B9AD-FAFE3FA445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%20ro&#269;n&#237;%20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opad%20ru&#269;n&#283;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hodnocení"/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pentády"/>
      <sheetName val="dekády"/>
      <sheetName val="měsíce"/>
      <sheetName val="Graf1"/>
      <sheetName val="Graf2"/>
      <sheetName val="Graf3 3"/>
      <sheetName val="Graf4 4"/>
      <sheetName val="pro grafy "/>
      <sheetName val="List16"/>
      <sheetName val="List1"/>
    </sheetNames>
    <sheetDataSet>
      <sheetData sheetId="0"/>
      <sheetData sheetId="1"/>
      <sheetData sheetId="2">
        <row r="1">
          <cell r="D1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R5">
            <v>26</v>
          </cell>
          <cell r="BS5">
            <v>-13.8</v>
          </cell>
        </row>
        <row r="9">
          <cell r="BR9">
            <v>32.6</v>
          </cell>
          <cell r="BS9">
            <v>-7.9</v>
          </cell>
        </row>
        <row r="13">
          <cell r="BR13">
            <v>19.5</v>
          </cell>
          <cell r="BS13">
            <v>-22.8</v>
          </cell>
        </row>
        <row r="17">
          <cell r="BR17">
            <v>19.600000000000001</v>
          </cell>
          <cell r="BS17">
            <v>-25.3</v>
          </cell>
        </row>
        <row r="26">
          <cell r="BS26">
            <v>42.2</v>
          </cell>
        </row>
        <row r="33">
          <cell r="BP33">
            <v>3150.4250000000002</v>
          </cell>
        </row>
        <row r="34">
          <cell r="BP34">
            <v>2330.9500000000003</v>
          </cell>
        </row>
        <row r="35">
          <cell r="BP35">
            <v>1964.95</v>
          </cell>
        </row>
        <row r="36">
          <cell r="BP36">
            <v>1028.45</v>
          </cell>
        </row>
      </sheetData>
      <sheetData sheetId="12"/>
      <sheetData sheetId="13"/>
      <sheetData sheetId="14"/>
      <sheetData sheetId="15"/>
      <sheetData sheetId="16">
        <row r="17">
          <cell r="Q17">
            <v>721.7</v>
          </cell>
          <cell r="V17">
            <v>9.2387546769137447</v>
          </cell>
        </row>
        <row r="74">
          <cell r="C74">
            <v>14.182460550202489</v>
          </cell>
          <cell r="D74">
            <v>4.4930980310012574</v>
          </cell>
          <cell r="E74">
            <v>3.2433235581622673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tep.pr.</v>
          </cell>
          <cell r="AP63" t="str">
            <v>nejchl,</v>
          </cell>
          <cell r="AT63" t="str">
            <v>srážky kum.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 2021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P64">
            <v>1988</v>
          </cell>
          <cell r="AT64">
            <v>2021</v>
          </cell>
          <cell r="AU64" t="str">
            <v>dl. pr.</v>
          </cell>
          <cell r="AV64">
            <v>19997</v>
          </cell>
          <cell r="AW64">
            <v>2011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 t="str">
            <v>teplota 2021</v>
          </cell>
        </row>
        <row r="65">
          <cell r="T65">
            <v>1</v>
          </cell>
          <cell r="U65">
            <v>15.5</v>
          </cell>
          <cell r="V65">
            <v>11.875</v>
          </cell>
          <cell r="W65">
            <v>6.6035448028673862</v>
          </cell>
          <cell r="X65">
            <v>7.3</v>
          </cell>
          <cell r="AB65">
            <v>1</v>
          </cell>
          <cell r="AC65">
            <v>965.2</v>
          </cell>
          <cell r="AD65">
            <v>963</v>
          </cell>
          <cell r="AE65">
            <v>0.8</v>
          </cell>
          <cell r="AG65">
            <v>1</v>
          </cell>
          <cell r="AH65">
            <v>64</v>
          </cell>
          <cell r="AI65">
            <v>46</v>
          </cell>
          <cell r="AL65">
            <v>1</v>
          </cell>
          <cell r="AM65">
            <v>9.6</v>
          </cell>
          <cell r="AN65">
            <v>6.6035448028673862</v>
          </cell>
          <cell r="AO65">
            <v>4.375</v>
          </cell>
          <cell r="AP65">
            <v>3.7</v>
          </cell>
          <cell r="AS65">
            <v>1</v>
          </cell>
          <cell r="AT65">
            <v>0.8</v>
          </cell>
          <cell r="AU65">
            <v>1.8</v>
          </cell>
          <cell r="AV65">
            <v>0</v>
          </cell>
          <cell r="AW65">
            <v>0</v>
          </cell>
          <cell r="BF65">
            <v>1</v>
          </cell>
          <cell r="BG65">
            <v>1.6216308243727595</v>
          </cell>
          <cell r="BH65">
            <v>2.7216308243727596</v>
          </cell>
          <cell r="BI65">
            <v>0.52163082437275943</v>
          </cell>
          <cell r="BJ65">
            <v>11.875</v>
          </cell>
        </row>
        <row r="66">
          <cell r="T66">
            <v>2</v>
          </cell>
          <cell r="U66">
            <v>11.5</v>
          </cell>
          <cell r="V66">
            <v>7.3249999999999993</v>
          </cell>
          <cell r="W66">
            <v>6.4417526881720448</v>
          </cell>
          <cell r="X66">
            <v>6.1</v>
          </cell>
          <cell r="AB66">
            <v>2</v>
          </cell>
          <cell r="AC66">
            <v>963.3</v>
          </cell>
          <cell r="AD66">
            <v>960.5</v>
          </cell>
          <cell r="AE66">
            <v>5.8</v>
          </cell>
          <cell r="AG66">
            <v>2</v>
          </cell>
          <cell r="AH66">
            <v>93</v>
          </cell>
          <cell r="AI66">
            <v>64</v>
          </cell>
          <cell r="AL66">
            <v>2</v>
          </cell>
          <cell r="AM66">
            <v>9.6</v>
          </cell>
          <cell r="AN66">
            <v>6.4417526881720448</v>
          </cell>
          <cell r="AO66">
            <v>6.875</v>
          </cell>
          <cell r="AP66">
            <v>3.5</v>
          </cell>
          <cell r="AS66">
            <v>2</v>
          </cell>
          <cell r="AT66">
            <v>6.6</v>
          </cell>
          <cell r="AU66">
            <v>3.6</v>
          </cell>
          <cell r="AV66">
            <v>0</v>
          </cell>
          <cell r="AW66">
            <v>0</v>
          </cell>
          <cell r="BF66">
            <v>2</v>
          </cell>
          <cell r="BG66">
            <v>1.4904659498207882</v>
          </cell>
          <cell r="BH66">
            <v>2.5904659498207883</v>
          </cell>
          <cell r="BI66">
            <v>0.39046594982078808</v>
          </cell>
          <cell r="BJ66">
            <v>7.3249999999999993</v>
          </cell>
        </row>
        <row r="67">
          <cell r="T67">
            <v>3</v>
          </cell>
          <cell r="U67">
            <v>11.7</v>
          </cell>
          <cell r="V67">
            <v>10.199999999999999</v>
          </cell>
          <cell r="W67">
            <v>6.2852473118279581</v>
          </cell>
          <cell r="X67">
            <v>1.6</v>
          </cell>
          <cell r="AB67">
            <v>3</v>
          </cell>
          <cell r="AC67">
            <v>962.9</v>
          </cell>
          <cell r="AD67">
            <v>955.6</v>
          </cell>
          <cell r="AE67">
            <v>0.7</v>
          </cell>
          <cell r="AG67">
            <v>3</v>
          </cell>
          <cell r="AH67">
            <v>93</v>
          </cell>
          <cell r="AI67">
            <v>63</v>
          </cell>
          <cell r="AL67">
            <v>3</v>
          </cell>
          <cell r="AM67">
            <v>9.7999999999999989</v>
          </cell>
          <cell r="AN67">
            <v>6.2852473118279581</v>
          </cell>
          <cell r="AO67">
            <v>10.058333333333334</v>
          </cell>
          <cell r="AP67">
            <v>2</v>
          </cell>
          <cell r="AS67">
            <v>3</v>
          </cell>
          <cell r="AT67">
            <v>7.3</v>
          </cell>
          <cell r="AU67">
            <v>5.4</v>
          </cell>
          <cell r="AV67">
            <v>0</v>
          </cell>
          <cell r="AW67">
            <v>0</v>
          </cell>
          <cell r="BF67">
            <v>3</v>
          </cell>
          <cell r="BG67">
            <v>1.336344086021505</v>
          </cell>
          <cell r="BH67">
            <v>2.4363440860215051</v>
          </cell>
          <cell r="BI67">
            <v>0.23634408602150492</v>
          </cell>
          <cell r="BJ67">
            <v>10.199999999999999</v>
          </cell>
        </row>
        <row r="68">
          <cell r="T68">
            <v>4</v>
          </cell>
          <cell r="U68">
            <v>16</v>
          </cell>
          <cell r="V68">
            <v>8.6999999999999993</v>
          </cell>
          <cell r="W68">
            <v>6.1194050179211485</v>
          </cell>
          <cell r="X68">
            <v>6.7</v>
          </cell>
          <cell r="AB68">
            <v>4</v>
          </cell>
          <cell r="AC68">
            <v>968.4</v>
          </cell>
          <cell r="AD68">
            <v>958.3</v>
          </cell>
          <cell r="AE68">
            <v>1.2</v>
          </cell>
          <cell r="AG68">
            <v>4</v>
          </cell>
          <cell r="AH68">
            <v>92</v>
          </cell>
          <cell r="AI68">
            <v>62</v>
          </cell>
          <cell r="AL68">
            <v>4</v>
          </cell>
          <cell r="AM68">
            <v>9.5249999999999986</v>
          </cell>
          <cell r="AN68">
            <v>6.1194050179211485</v>
          </cell>
          <cell r="AO68">
            <v>10.418749999999999</v>
          </cell>
          <cell r="AP68">
            <v>0.47500000000000009</v>
          </cell>
          <cell r="AS68">
            <v>4</v>
          </cell>
          <cell r="AT68">
            <v>8.5</v>
          </cell>
          <cell r="AU68">
            <v>7.2</v>
          </cell>
          <cell r="AV68">
            <v>0</v>
          </cell>
          <cell r="AW68">
            <v>0</v>
          </cell>
          <cell r="BF68">
            <v>4</v>
          </cell>
          <cell r="BG68">
            <v>1.228906810035842</v>
          </cell>
          <cell r="BH68">
            <v>2.3289068100358419</v>
          </cell>
          <cell r="BI68">
            <v>0.12890681003584192</v>
          </cell>
          <cell r="BJ68">
            <v>8.6999999999999993</v>
          </cell>
        </row>
        <row r="69">
          <cell r="T69">
            <v>5</v>
          </cell>
          <cell r="U69">
            <v>9.5</v>
          </cell>
          <cell r="V69">
            <v>4.4749999999999996</v>
          </cell>
          <cell r="W69">
            <v>5.9467526881720447</v>
          </cell>
          <cell r="X69">
            <v>0.8</v>
          </cell>
          <cell r="AB69">
            <v>5</v>
          </cell>
          <cell r="AC69">
            <v>982.5</v>
          </cell>
          <cell r="AD69">
            <v>975.9</v>
          </cell>
          <cell r="AE69">
            <v>0</v>
          </cell>
          <cell r="AG69">
            <v>5</v>
          </cell>
          <cell r="AH69">
            <v>88</v>
          </cell>
          <cell r="AI69">
            <v>60</v>
          </cell>
          <cell r="AL69">
            <v>5</v>
          </cell>
          <cell r="AM69">
            <v>8.5149999999999988</v>
          </cell>
          <cell r="AN69">
            <v>5.9467526881720447</v>
          </cell>
          <cell r="AO69">
            <v>10.139999999999999</v>
          </cell>
          <cell r="AP69">
            <v>-0.1999999999999999</v>
          </cell>
          <cell r="AS69">
            <v>5</v>
          </cell>
          <cell r="AT69">
            <v>8.5</v>
          </cell>
          <cell r="AU69">
            <v>9</v>
          </cell>
          <cell r="AV69">
            <v>0</v>
          </cell>
          <cell r="AW69">
            <v>0</v>
          </cell>
          <cell r="BF69">
            <v>5</v>
          </cell>
          <cell r="BG69">
            <v>1.1473835125448024</v>
          </cell>
          <cell r="BH69">
            <v>2.2473835125448023</v>
          </cell>
          <cell r="BI69">
            <v>4.7383512544802331E-2</v>
          </cell>
          <cell r="BJ69">
            <v>4.4749999999999996</v>
          </cell>
        </row>
        <row r="70">
          <cell r="T70">
            <v>6</v>
          </cell>
          <cell r="U70">
            <v>10.1</v>
          </cell>
          <cell r="V70">
            <v>4.0750000000000002</v>
          </cell>
          <cell r="W70">
            <v>5.7752114695340513</v>
          </cell>
          <cell r="X70">
            <v>-3.8</v>
          </cell>
          <cell r="AB70">
            <v>6</v>
          </cell>
          <cell r="AC70">
            <v>986.5</v>
          </cell>
          <cell r="AD70">
            <v>983.5</v>
          </cell>
          <cell r="AE70">
            <v>0</v>
          </cell>
          <cell r="AG70">
            <v>6</v>
          </cell>
          <cell r="AH70">
            <v>94</v>
          </cell>
          <cell r="AI70">
            <v>63</v>
          </cell>
          <cell r="AL70">
            <v>6</v>
          </cell>
          <cell r="AM70">
            <v>7.7749999999999995</v>
          </cell>
          <cell r="AN70">
            <v>5.7752114695340513</v>
          </cell>
          <cell r="AO70">
            <v>9.9291666666666654</v>
          </cell>
          <cell r="AP70">
            <v>-0.3166666666666666</v>
          </cell>
          <cell r="AS70">
            <v>6</v>
          </cell>
          <cell r="AT70">
            <v>8.5</v>
          </cell>
          <cell r="AU70">
            <v>10.8</v>
          </cell>
          <cell r="AV70">
            <v>0</v>
          </cell>
          <cell r="AW70">
            <v>0</v>
          </cell>
          <cell r="BF70">
            <v>6</v>
          </cell>
          <cell r="BG70">
            <v>1.054695340501792</v>
          </cell>
          <cell r="BH70">
            <v>2.1546953405017923</v>
          </cell>
          <cell r="BI70">
            <v>-4.5304659498208055E-2</v>
          </cell>
          <cell r="BJ70">
            <v>4.0750000000000002</v>
          </cell>
        </row>
        <row r="71">
          <cell r="T71">
            <v>7</v>
          </cell>
          <cell r="U71">
            <v>10.9</v>
          </cell>
          <cell r="V71">
            <v>7.625</v>
          </cell>
          <cell r="W71">
            <v>5.6168960573476721</v>
          </cell>
          <cell r="X71">
            <v>-3.1</v>
          </cell>
          <cell r="AB71">
            <v>7</v>
          </cell>
          <cell r="AC71">
            <v>977.4</v>
          </cell>
          <cell r="AD71">
            <v>973.6</v>
          </cell>
          <cell r="AE71">
            <v>0</v>
          </cell>
          <cell r="AG71">
            <v>7</v>
          </cell>
          <cell r="AH71">
            <v>91</v>
          </cell>
          <cell r="AI71">
            <v>52</v>
          </cell>
          <cell r="AL71">
            <v>7</v>
          </cell>
          <cell r="AM71">
            <v>7.7535714285714281</v>
          </cell>
          <cell r="AN71">
            <v>5.6168960573476721</v>
          </cell>
          <cell r="AO71">
            <v>9.7678571428571423</v>
          </cell>
          <cell r="AP71">
            <v>2.8571428571428661E-2</v>
          </cell>
          <cell r="AS71">
            <v>7</v>
          </cell>
          <cell r="AT71">
            <v>8.5</v>
          </cell>
          <cell r="AU71">
            <v>12.6</v>
          </cell>
          <cell r="AV71">
            <v>0.8</v>
          </cell>
          <cell r="AW71">
            <v>0</v>
          </cell>
          <cell r="BF71">
            <v>7</v>
          </cell>
          <cell r="BG71">
            <v>0.96810035842293929</v>
          </cell>
          <cell r="BH71">
            <v>2.0681003584229396</v>
          </cell>
          <cell r="BI71">
            <v>-0.1318996415770608</v>
          </cell>
          <cell r="BJ71">
            <v>7.625</v>
          </cell>
        </row>
        <row r="72">
          <cell r="T72">
            <v>8</v>
          </cell>
          <cell r="U72">
            <v>9.1</v>
          </cell>
          <cell r="V72">
            <v>6.0249999999999995</v>
          </cell>
          <cell r="W72">
            <v>5.4482222222222241</v>
          </cell>
          <cell r="X72">
            <v>-1</v>
          </cell>
          <cell r="AB72">
            <v>8</v>
          </cell>
          <cell r="AC72">
            <v>980.9</v>
          </cell>
          <cell r="AD72">
            <v>976.5</v>
          </cell>
          <cell r="AE72">
            <v>0.3</v>
          </cell>
          <cell r="AG72">
            <v>8</v>
          </cell>
          <cell r="AH72">
            <v>91</v>
          </cell>
          <cell r="AI72">
            <v>62</v>
          </cell>
          <cell r="AL72">
            <v>8</v>
          </cell>
          <cell r="AM72">
            <v>7.5374999999999996</v>
          </cell>
          <cell r="AN72">
            <v>5.4482222222222241</v>
          </cell>
          <cell r="AO72">
            <v>9.9343749999999993</v>
          </cell>
          <cell r="AP72">
            <v>6.2500000000000083E-2</v>
          </cell>
          <cell r="AS72">
            <v>8</v>
          </cell>
          <cell r="AT72">
            <v>8.8000000000000007</v>
          </cell>
          <cell r="AU72">
            <v>14.4</v>
          </cell>
          <cell r="AV72">
            <v>5.3</v>
          </cell>
          <cell r="AW72">
            <v>0</v>
          </cell>
          <cell r="BF72">
            <v>8</v>
          </cell>
          <cell r="BG72">
            <v>0.89182795698924744</v>
          </cell>
          <cell r="BH72">
            <v>1.9918279569892476</v>
          </cell>
          <cell r="BI72">
            <v>-0.20817204301075265</v>
          </cell>
          <cell r="BJ72">
            <v>6.0249999999999995</v>
          </cell>
        </row>
        <row r="73">
          <cell r="T73">
            <v>9</v>
          </cell>
          <cell r="U73">
            <v>8.6999999999999993</v>
          </cell>
          <cell r="V73">
            <v>3.2750000000000004</v>
          </cell>
          <cell r="W73">
            <v>5.2794587813620071</v>
          </cell>
          <cell r="X73">
            <v>-0.1</v>
          </cell>
          <cell r="AB73">
            <v>9</v>
          </cell>
          <cell r="AC73">
            <v>986.3</v>
          </cell>
          <cell r="AD73">
            <v>985.2</v>
          </cell>
          <cell r="AE73">
            <v>0</v>
          </cell>
          <cell r="AG73">
            <v>9</v>
          </cell>
          <cell r="AH73">
            <v>95</v>
          </cell>
          <cell r="AI73">
            <v>72</v>
          </cell>
          <cell r="AL73">
            <v>9</v>
          </cell>
          <cell r="AM73">
            <v>7.0638888888888882</v>
          </cell>
          <cell r="AN73">
            <v>5.2794587813620071</v>
          </cell>
          <cell r="AO73">
            <v>9.7777777777777786</v>
          </cell>
          <cell r="AP73">
            <v>-0.38888888888888878</v>
          </cell>
          <cell r="AS73">
            <v>9</v>
          </cell>
          <cell r="AT73">
            <v>8.8000000000000007</v>
          </cell>
          <cell r="AU73">
            <v>16.2</v>
          </cell>
          <cell r="AV73">
            <v>5.3</v>
          </cell>
          <cell r="AW73">
            <v>0</v>
          </cell>
          <cell r="BF73">
            <v>9</v>
          </cell>
          <cell r="BG73">
            <v>0.82107526881720438</v>
          </cell>
          <cell r="BH73">
            <v>1.9210752688172046</v>
          </cell>
          <cell r="BI73">
            <v>-0.2789247311827957</v>
          </cell>
          <cell r="BJ73">
            <v>3.2750000000000004</v>
          </cell>
        </row>
        <row r="74">
          <cell r="T74">
            <v>10</v>
          </cell>
          <cell r="U74">
            <v>11.9</v>
          </cell>
          <cell r="V74">
            <v>8.4499999999999993</v>
          </cell>
          <cell r="W74">
            <v>5.1430430107526872</v>
          </cell>
          <cell r="X74">
            <v>-2.5</v>
          </cell>
          <cell r="AB74">
            <v>10</v>
          </cell>
          <cell r="AC74">
            <v>986.8</v>
          </cell>
          <cell r="AD74">
            <v>983.8</v>
          </cell>
          <cell r="AE74">
            <v>0</v>
          </cell>
          <cell r="AG74">
            <v>10</v>
          </cell>
          <cell r="AH74">
            <v>93</v>
          </cell>
          <cell r="AI74">
            <v>42</v>
          </cell>
          <cell r="AL74">
            <v>10</v>
          </cell>
          <cell r="AM74">
            <v>7.2024999999999988</v>
          </cell>
          <cell r="AN74">
            <v>5.1430430107526872</v>
          </cell>
          <cell r="AO74">
            <v>9.2149999999999999</v>
          </cell>
          <cell r="AP74">
            <v>-0.35999999999999993</v>
          </cell>
          <cell r="AS74">
            <v>10</v>
          </cell>
          <cell r="AT74">
            <v>8.8000000000000007</v>
          </cell>
          <cell r="AU74">
            <v>18</v>
          </cell>
          <cell r="AV74">
            <v>5.3</v>
          </cell>
          <cell r="AW74">
            <v>0</v>
          </cell>
          <cell r="BF74">
            <v>10</v>
          </cell>
          <cell r="BG74">
            <v>0.73817204301075279</v>
          </cell>
          <cell r="BH74">
            <v>1.8381720430107529</v>
          </cell>
          <cell r="BI74">
            <v>-0.3618279569892473</v>
          </cell>
          <cell r="BJ74">
            <v>8.4499999999999993</v>
          </cell>
        </row>
        <row r="75">
          <cell r="T75">
            <v>11</v>
          </cell>
          <cell r="U75">
            <v>11.6</v>
          </cell>
          <cell r="V75">
            <v>5.4750000000000005</v>
          </cell>
          <cell r="W75">
            <v>4.9904157706093182</v>
          </cell>
          <cell r="X75">
            <v>1.7</v>
          </cell>
          <cell r="AB75">
            <v>11</v>
          </cell>
          <cell r="AC75">
            <v>982.1</v>
          </cell>
          <cell r="AD75">
            <v>981.2</v>
          </cell>
          <cell r="AE75">
            <v>0</v>
          </cell>
          <cell r="AG75">
            <v>11</v>
          </cell>
          <cell r="AH75">
            <v>91</v>
          </cell>
          <cell r="AI75">
            <v>55</v>
          </cell>
          <cell r="AL75">
            <v>11</v>
          </cell>
          <cell r="AM75">
            <v>7.0454545454545441</v>
          </cell>
          <cell r="AN75">
            <v>4.9904157706093182</v>
          </cell>
          <cell r="AO75">
            <v>9.040909090909091</v>
          </cell>
          <cell r="AP75">
            <v>-0.2363636363636363</v>
          </cell>
          <cell r="AS75">
            <v>11</v>
          </cell>
          <cell r="AT75">
            <v>8.8000000000000007</v>
          </cell>
          <cell r="AU75">
            <v>19.8</v>
          </cell>
          <cell r="AV75">
            <v>5.3</v>
          </cell>
          <cell r="AW75">
            <v>0</v>
          </cell>
          <cell r="BF75">
            <v>11</v>
          </cell>
          <cell r="BG75">
            <v>0.64150537634408611</v>
          </cell>
          <cell r="BH75">
            <v>1.7415053763440862</v>
          </cell>
          <cell r="BI75">
            <v>-0.45849462365591398</v>
          </cell>
          <cell r="BJ75">
            <v>5.4750000000000005</v>
          </cell>
        </row>
        <row r="76">
          <cell r="T76">
            <v>12</v>
          </cell>
          <cell r="U76">
            <v>7.1</v>
          </cell>
          <cell r="V76">
            <v>2.625</v>
          </cell>
          <cell r="W76">
            <v>4.8567240143369173</v>
          </cell>
          <cell r="X76">
            <v>-1</v>
          </cell>
          <cell r="AB76">
            <v>12</v>
          </cell>
          <cell r="AC76">
            <v>981.2</v>
          </cell>
          <cell r="AD76">
            <v>978</v>
          </cell>
          <cell r="AE76">
            <v>0</v>
          </cell>
          <cell r="AG76">
            <v>12</v>
          </cell>
          <cell r="AH76">
            <v>94</v>
          </cell>
          <cell r="AI76">
            <v>77</v>
          </cell>
          <cell r="AL76">
            <v>12</v>
          </cell>
          <cell r="AM76">
            <v>6.6770833333333321</v>
          </cell>
          <cell r="AN76">
            <v>4.8567240143369173</v>
          </cell>
          <cell r="AO76">
            <v>9.0812499999999989</v>
          </cell>
          <cell r="AP76">
            <v>-0.33333333333333326</v>
          </cell>
          <cell r="AS76">
            <v>12</v>
          </cell>
          <cell r="AT76">
            <v>8.8000000000000007</v>
          </cell>
          <cell r="AU76">
            <v>21.6</v>
          </cell>
          <cell r="AV76">
            <v>6.5</v>
          </cell>
          <cell r="AW76">
            <v>0</v>
          </cell>
          <cell r="BF76">
            <v>12</v>
          </cell>
          <cell r="BG76">
            <v>0.55164874551971332</v>
          </cell>
          <cell r="BH76">
            <v>1.6516487455197133</v>
          </cell>
          <cell r="BI76">
            <v>-0.54835125448028676</v>
          </cell>
          <cell r="BJ76">
            <v>2.625</v>
          </cell>
        </row>
        <row r="77">
          <cell r="T77">
            <v>13</v>
          </cell>
          <cell r="U77">
            <v>5.2</v>
          </cell>
          <cell r="V77">
            <v>2.625</v>
          </cell>
          <cell r="W77">
            <v>4.7216881720430104</v>
          </cell>
          <cell r="X77">
            <v>-4.0999999999999996</v>
          </cell>
          <cell r="AB77">
            <v>13</v>
          </cell>
          <cell r="AC77">
            <v>975.9</v>
          </cell>
          <cell r="AD77">
            <v>975.4</v>
          </cell>
          <cell r="AE77">
            <v>0.1</v>
          </cell>
          <cell r="AG77">
            <v>13</v>
          </cell>
          <cell r="AH77">
            <v>95</v>
          </cell>
          <cell r="AI77">
            <v>80</v>
          </cell>
          <cell r="AL77">
            <v>13</v>
          </cell>
          <cell r="AM77">
            <v>6.3653846153846141</v>
          </cell>
          <cell r="AN77">
            <v>4.7216881720430104</v>
          </cell>
          <cell r="AO77">
            <v>8.7538461538461529</v>
          </cell>
          <cell r="AP77">
            <v>-0.36153846153846148</v>
          </cell>
          <cell r="AS77">
            <v>13</v>
          </cell>
          <cell r="AT77">
            <v>8.9</v>
          </cell>
          <cell r="AU77">
            <v>23.400000000000002</v>
          </cell>
          <cell r="AV77">
            <v>54.3</v>
          </cell>
          <cell r="AW77">
            <v>0</v>
          </cell>
          <cell r="BF77">
            <v>13</v>
          </cell>
          <cell r="BG77">
            <v>0.44792114695340518</v>
          </cell>
          <cell r="BH77">
            <v>1.5479211469534053</v>
          </cell>
          <cell r="BI77">
            <v>-0.65207885304659485</v>
          </cell>
          <cell r="BJ77">
            <v>2.625</v>
          </cell>
        </row>
        <row r="78">
          <cell r="T78">
            <v>14</v>
          </cell>
          <cell r="U78">
            <v>5.8</v>
          </cell>
          <cell r="V78">
            <v>4.75</v>
          </cell>
          <cell r="W78">
            <v>4.553892473118279</v>
          </cell>
          <cell r="X78">
            <v>3.1</v>
          </cell>
          <cell r="AB78">
            <v>14</v>
          </cell>
          <cell r="AC78">
            <v>983.1</v>
          </cell>
          <cell r="AD78">
            <v>978.8</v>
          </cell>
          <cell r="AE78">
            <v>0</v>
          </cell>
          <cell r="AG78">
            <v>14</v>
          </cell>
          <cell r="AH78">
            <v>93</v>
          </cell>
          <cell r="AI78">
            <v>75</v>
          </cell>
          <cell r="AL78">
            <v>14</v>
          </cell>
          <cell r="AM78">
            <v>6.2499999999999991</v>
          </cell>
          <cell r="AN78">
            <v>4.553892473118279</v>
          </cell>
          <cell r="AO78">
            <v>8.4142857142857146</v>
          </cell>
          <cell r="AP78">
            <v>-0.24999999999999994</v>
          </cell>
          <cell r="AS78">
            <v>14</v>
          </cell>
          <cell r="AT78">
            <v>8.9</v>
          </cell>
          <cell r="AU78">
            <v>25.2</v>
          </cell>
          <cell r="AV78">
            <v>88.8</v>
          </cell>
          <cell r="AW78">
            <v>0</v>
          </cell>
          <cell r="BF78">
            <v>14</v>
          </cell>
          <cell r="BG78">
            <v>0.35994623655913977</v>
          </cell>
          <cell r="BH78">
            <v>1.4599462365591398</v>
          </cell>
          <cell r="BI78">
            <v>-0.74005376344086038</v>
          </cell>
          <cell r="BJ78">
            <v>4.75</v>
          </cell>
        </row>
        <row r="79">
          <cell r="T79">
            <v>15</v>
          </cell>
          <cell r="U79">
            <v>5.8</v>
          </cell>
          <cell r="V79">
            <v>4.55</v>
          </cell>
          <cell r="W79">
            <v>4.3803082437275984</v>
          </cell>
          <cell r="X79">
            <v>4</v>
          </cell>
          <cell r="AB79">
            <v>15</v>
          </cell>
          <cell r="AC79">
            <v>985.3</v>
          </cell>
          <cell r="AD79">
            <v>984.3</v>
          </cell>
          <cell r="AE79">
            <v>0</v>
          </cell>
          <cell r="AG79">
            <v>15</v>
          </cell>
          <cell r="AH79">
            <v>95</v>
          </cell>
          <cell r="AI79">
            <v>80</v>
          </cell>
          <cell r="AL79">
            <v>15</v>
          </cell>
          <cell r="AM79">
            <v>6.1366666666666658</v>
          </cell>
          <cell r="AN79">
            <v>4.3803082437275984</v>
          </cell>
          <cell r="AO79">
            <v>8.543333333333333</v>
          </cell>
          <cell r="AP79">
            <v>-0.17333333333333328</v>
          </cell>
          <cell r="AS79">
            <v>15</v>
          </cell>
          <cell r="AT79">
            <v>8.9</v>
          </cell>
          <cell r="AU79">
            <v>27</v>
          </cell>
          <cell r="AV79">
            <v>88.8</v>
          </cell>
          <cell r="AW79">
            <v>0</v>
          </cell>
          <cell r="BF79">
            <v>15</v>
          </cell>
          <cell r="BG79">
            <v>0.27299283154121862</v>
          </cell>
          <cell r="BH79">
            <v>1.3729928315412188</v>
          </cell>
          <cell r="BI79">
            <v>-0.82700716845878142</v>
          </cell>
          <cell r="BJ79">
            <v>4.55</v>
          </cell>
        </row>
        <row r="80">
          <cell r="T80">
            <v>16</v>
          </cell>
          <cell r="U80">
            <v>9.5</v>
          </cell>
          <cell r="V80">
            <v>6.0500000000000007</v>
          </cell>
          <cell r="W80">
            <v>4.1925483870967728</v>
          </cell>
          <cell r="X80">
            <v>-1.8</v>
          </cell>
          <cell r="AB80">
            <v>16</v>
          </cell>
          <cell r="AC80">
            <v>984.1</v>
          </cell>
          <cell r="AD80">
            <v>980.4</v>
          </cell>
          <cell r="AE80">
            <v>0</v>
          </cell>
          <cell r="AG80">
            <v>16</v>
          </cell>
          <cell r="AH80">
            <v>96</v>
          </cell>
          <cell r="AI80">
            <v>59</v>
          </cell>
          <cell r="AL80">
            <v>16</v>
          </cell>
          <cell r="AM80">
            <v>6.1312499999999988</v>
          </cell>
          <cell r="AN80">
            <v>4.1925483870967728</v>
          </cell>
          <cell r="AO80">
            <v>8.8578124999999996</v>
          </cell>
          <cell r="AP80">
            <v>-0.28124999999999994</v>
          </cell>
          <cell r="AS80">
            <v>16</v>
          </cell>
          <cell r="AT80">
            <v>8.9</v>
          </cell>
          <cell r="AU80">
            <v>28.8</v>
          </cell>
          <cell r="AV80">
            <v>91.3</v>
          </cell>
          <cell r="AW80">
            <v>0</v>
          </cell>
          <cell r="BF80">
            <v>16</v>
          </cell>
          <cell r="BG80">
            <v>0.18034050179211472</v>
          </cell>
          <cell r="BH80">
            <v>1.2803405017921148</v>
          </cell>
          <cell r="BI80">
            <v>-0.9196594982078854</v>
          </cell>
          <cell r="BJ80">
            <v>6.0500000000000007</v>
          </cell>
        </row>
        <row r="81">
          <cell r="T81">
            <v>17</v>
          </cell>
          <cell r="U81">
            <v>7</v>
          </cell>
          <cell r="V81">
            <v>5.05</v>
          </cell>
          <cell r="W81">
            <v>3.9886057347670243</v>
          </cell>
          <cell r="X81">
            <v>0.8</v>
          </cell>
          <cell r="AB81">
            <v>17</v>
          </cell>
          <cell r="AC81">
            <v>980.2</v>
          </cell>
          <cell r="AD81">
            <v>978.7</v>
          </cell>
          <cell r="AE81">
            <v>0.1</v>
          </cell>
          <cell r="AG81">
            <v>17</v>
          </cell>
          <cell r="AH81">
            <v>89</v>
          </cell>
          <cell r="AI81">
            <v>67</v>
          </cell>
          <cell r="AL81">
            <v>17</v>
          </cell>
          <cell r="AM81">
            <v>6.0676470588235283</v>
          </cell>
          <cell r="AN81">
            <v>3.9886057347670243</v>
          </cell>
          <cell r="AO81">
            <v>9.2602941176470583</v>
          </cell>
          <cell r="AP81">
            <v>-0.11764705882352935</v>
          </cell>
          <cell r="AS81">
            <v>17</v>
          </cell>
          <cell r="AT81">
            <v>9</v>
          </cell>
          <cell r="AU81">
            <v>30.6</v>
          </cell>
          <cell r="AV81">
            <v>95.399999999999991</v>
          </cell>
          <cell r="AW81">
            <v>0</v>
          </cell>
          <cell r="BF81">
            <v>17</v>
          </cell>
          <cell r="BG81">
            <v>0.13964157706093192</v>
          </cell>
          <cell r="BH81">
            <v>1.2396415770609319</v>
          </cell>
          <cell r="BI81">
            <v>-0.96035842293906815</v>
          </cell>
          <cell r="BJ81">
            <v>5.05</v>
          </cell>
        </row>
        <row r="82">
          <cell r="T82">
            <v>18</v>
          </cell>
          <cell r="U82">
            <v>7.9</v>
          </cell>
          <cell r="V82">
            <v>5.6999999999999993</v>
          </cell>
          <cell r="W82">
            <v>3.7574050179211471</v>
          </cell>
          <cell r="X82">
            <v>2.6</v>
          </cell>
          <cell r="AB82">
            <v>18</v>
          </cell>
          <cell r="AC82">
            <v>984.1</v>
          </cell>
          <cell r="AD82">
            <v>984</v>
          </cell>
          <cell r="AE82">
            <v>3.4</v>
          </cell>
          <cell r="AG82">
            <v>18</v>
          </cell>
          <cell r="AH82">
            <v>90</v>
          </cell>
          <cell r="AI82">
            <v>70</v>
          </cell>
          <cell r="AL82">
            <v>18</v>
          </cell>
          <cell r="AM82">
            <v>6.0472222222222207</v>
          </cell>
          <cell r="AN82">
            <v>3.7574050179211471</v>
          </cell>
          <cell r="AO82">
            <v>9.3916666666666657</v>
          </cell>
          <cell r="AP82">
            <v>7.7777777777777821E-2</v>
          </cell>
          <cell r="AS82">
            <v>18</v>
          </cell>
          <cell r="AT82">
            <v>12.4</v>
          </cell>
          <cell r="AU82">
            <v>32.4</v>
          </cell>
          <cell r="AV82">
            <v>95.8</v>
          </cell>
          <cell r="AW82">
            <v>0</v>
          </cell>
          <cell r="BF82">
            <v>18</v>
          </cell>
          <cell r="BG82">
            <v>9.3566308243727622E-2</v>
          </cell>
          <cell r="BH82">
            <v>1.1935663082437278</v>
          </cell>
          <cell r="BI82">
            <v>-1.0064336917562724</v>
          </cell>
          <cell r="BJ82">
            <v>5.6999999999999993</v>
          </cell>
        </row>
        <row r="83">
          <cell r="T83">
            <v>19</v>
          </cell>
          <cell r="U83">
            <v>8.1</v>
          </cell>
          <cell r="V83">
            <v>7.1750000000000007</v>
          </cell>
          <cell r="W83">
            <v>3.5455949820788528</v>
          </cell>
          <cell r="X83">
            <v>3.1</v>
          </cell>
          <cell r="AB83">
            <v>19</v>
          </cell>
          <cell r="AC83">
            <v>982.2</v>
          </cell>
          <cell r="AD83">
            <v>981.5</v>
          </cell>
          <cell r="AE83">
            <v>1.2</v>
          </cell>
          <cell r="AG83">
            <v>19</v>
          </cell>
          <cell r="AH83">
            <v>92</v>
          </cell>
          <cell r="AI83">
            <v>73</v>
          </cell>
          <cell r="AL83">
            <v>19</v>
          </cell>
          <cell r="AM83">
            <v>6.10657894736842</v>
          </cell>
          <cell r="AN83">
            <v>3.5455949820788528</v>
          </cell>
          <cell r="AO83">
            <v>9.5105263157894733</v>
          </cell>
          <cell r="AP83">
            <v>1.0526315789473729E-2</v>
          </cell>
          <cell r="AS83">
            <v>19</v>
          </cell>
          <cell r="AT83">
            <v>13.6</v>
          </cell>
          <cell r="AU83">
            <v>34.200000000000003</v>
          </cell>
          <cell r="AV83">
            <v>95.8</v>
          </cell>
          <cell r="AW83">
            <v>0</v>
          </cell>
          <cell r="BF83">
            <v>19</v>
          </cell>
          <cell r="BG83">
            <v>6.4784946236559199E-2</v>
          </cell>
          <cell r="BH83">
            <v>1.1647849462365594</v>
          </cell>
          <cell r="BI83">
            <v>-1.0352150537634408</v>
          </cell>
          <cell r="BJ83">
            <v>7.1750000000000007</v>
          </cell>
        </row>
        <row r="84">
          <cell r="T84">
            <v>20</v>
          </cell>
          <cell r="U84">
            <v>9.6</v>
          </cell>
          <cell r="V84">
            <v>8.125</v>
          </cell>
          <cell r="W84">
            <v>3.3412759856630823</v>
          </cell>
          <cell r="X84">
            <v>2.5</v>
          </cell>
          <cell r="AB84">
            <v>20</v>
          </cell>
          <cell r="AC84">
            <v>979.2</v>
          </cell>
          <cell r="AD84">
            <v>976.1</v>
          </cell>
          <cell r="AE84">
            <v>0</v>
          </cell>
          <cell r="AG84">
            <v>20</v>
          </cell>
          <cell r="AH84">
            <v>90</v>
          </cell>
          <cell r="AI84">
            <v>80</v>
          </cell>
          <cell r="AL84">
            <v>20</v>
          </cell>
          <cell r="AM84">
            <v>6.2074999999999987</v>
          </cell>
          <cell r="AN84">
            <v>3.3412759856630823</v>
          </cell>
          <cell r="AO84">
            <v>9.3949999999999996</v>
          </cell>
          <cell r="AP84">
            <v>-4.9999999999999954E-2</v>
          </cell>
          <cell r="AS84">
            <v>20</v>
          </cell>
          <cell r="AT84">
            <v>13.6</v>
          </cell>
          <cell r="AU84">
            <v>36</v>
          </cell>
          <cell r="AV84">
            <v>95.8</v>
          </cell>
          <cell r="AW84">
            <v>0</v>
          </cell>
          <cell r="BF84">
            <v>20</v>
          </cell>
          <cell r="BG84">
            <v>6.0035842293906811E-3</v>
          </cell>
          <cell r="BH84">
            <v>1.1060035842293907</v>
          </cell>
          <cell r="BI84">
            <v>-1.0939964157706095</v>
          </cell>
          <cell r="BJ84">
            <v>8.125</v>
          </cell>
        </row>
        <row r="85">
          <cell r="T85">
            <v>21</v>
          </cell>
          <cell r="U85">
            <v>10.199999999999999</v>
          </cell>
          <cell r="V85">
            <v>6.3249999999999993</v>
          </cell>
          <cell r="W85">
            <v>3.1566702508960578</v>
          </cell>
          <cell r="X85">
            <v>5.3</v>
          </cell>
          <cell r="AB85">
            <v>21</v>
          </cell>
          <cell r="AC85">
            <v>970</v>
          </cell>
          <cell r="AD85">
            <v>969.6</v>
          </cell>
          <cell r="AE85">
            <v>0</v>
          </cell>
          <cell r="AG85">
            <v>21</v>
          </cell>
          <cell r="AH85">
            <v>93</v>
          </cell>
          <cell r="AI85">
            <v>66</v>
          </cell>
          <cell r="AL85">
            <v>21</v>
          </cell>
          <cell r="AM85">
            <v>6.2130952380952369</v>
          </cell>
          <cell r="AN85">
            <v>3.1566702508960578</v>
          </cell>
          <cell r="AO85">
            <v>9.4321428571428569</v>
          </cell>
          <cell r="AP85">
            <v>-0.19047619047619044</v>
          </cell>
          <cell r="AS85">
            <v>21</v>
          </cell>
          <cell r="AT85">
            <v>13.6</v>
          </cell>
          <cell r="AU85">
            <v>37.800000000000004</v>
          </cell>
          <cell r="AV85">
            <v>102.3</v>
          </cell>
          <cell r="AW85">
            <v>0</v>
          </cell>
          <cell r="BF85">
            <v>21</v>
          </cell>
          <cell r="BG85">
            <v>-5.5788530465949823E-2</v>
          </cell>
          <cell r="BH85">
            <v>1.0442114695340503</v>
          </cell>
          <cell r="BI85">
            <v>-1.1557885304659499</v>
          </cell>
          <cell r="BJ85">
            <v>6.3249999999999993</v>
          </cell>
        </row>
        <row r="86">
          <cell r="T86">
            <v>22</v>
          </cell>
          <cell r="U86">
            <v>5.5</v>
          </cell>
          <cell r="V86">
            <v>4.5250000000000004</v>
          </cell>
          <cell r="W86">
            <v>2.9776021505376353</v>
          </cell>
          <cell r="X86">
            <v>3.9</v>
          </cell>
          <cell r="AB86">
            <v>22</v>
          </cell>
          <cell r="AC86">
            <v>980</v>
          </cell>
          <cell r="AD86">
            <v>975.3</v>
          </cell>
          <cell r="AE86">
            <v>0.6</v>
          </cell>
          <cell r="AG86">
            <v>22</v>
          </cell>
          <cell r="AH86">
            <v>94</v>
          </cell>
          <cell r="AI86">
            <v>82</v>
          </cell>
          <cell r="AL86">
            <v>22</v>
          </cell>
          <cell r="AM86">
            <v>6.1363636363636349</v>
          </cell>
          <cell r="AN86">
            <v>2.9776021505376353</v>
          </cell>
          <cell r="AO86">
            <v>9.5204545454545446</v>
          </cell>
          <cell r="AP86">
            <v>-0.49090909090909085</v>
          </cell>
          <cell r="AS86">
            <v>22</v>
          </cell>
          <cell r="AT86">
            <v>14.2</v>
          </cell>
          <cell r="AU86">
            <v>39.6</v>
          </cell>
          <cell r="AV86">
            <v>102.3</v>
          </cell>
          <cell r="AW86">
            <v>0</v>
          </cell>
          <cell r="BF86">
            <v>22</v>
          </cell>
          <cell r="BG86">
            <v>-0.12010752688172038</v>
          </cell>
          <cell r="BH86">
            <v>0.97989247311827965</v>
          </cell>
          <cell r="BI86">
            <v>-1.2201075268817205</v>
          </cell>
          <cell r="BJ86">
            <v>4.5250000000000004</v>
          </cell>
        </row>
        <row r="87">
          <cell r="T87">
            <v>23</v>
          </cell>
          <cell r="U87">
            <v>4.5</v>
          </cell>
          <cell r="V87">
            <v>2.2250000000000001</v>
          </cell>
          <cell r="W87">
            <v>2.7889820788530471</v>
          </cell>
          <cell r="X87">
            <v>-2.8</v>
          </cell>
          <cell r="AB87">
            <v>23</v>
          </cell>
          <cell r="AC87">
            <v>984.5</v>
          </cell>
          <cell r="AD87">
            <v>984.2</v>
          </cell>
          <cell r="AE87">
            <v>0</v>
          </cell>
          <cell r="AG87">
            <v>23</v>
          </cell>
          <cell r="AH87">
            <v>87</v>
          </cell>
          <cell r="AI87">
            <v>57</v>
          </cell>
          <cell r="AL87">
            <v>23</v>
          </cell>
          <cell r="AM87">
            <v>5.9663043478260853</v>
          </cell>
          <cell r="AN87">
            <v>2.7889820788530471</v>
          </cell>
          <cell r="AO87">
            <v>9.5141304347826079</v>
          </cell>
          <cell r="AP87">
            <v>-1.008695652173913</v>
          </cell>
          <cell r="AS87">
            <v>23</v>
          </cell>
          <cell r="AT87">
            <v>14.2</v>
          </cell>
          <cell r="AU87">
            <v>41.4</v>
          </cell>
          <cell r="AV87">
            <v>108.1</v>
          </cell>
          <cell r="AW87">
            <v>0</v>
          </cell>
          <cell r="BF87">
            <v>23</v>
          </cell>
          <cell r="BG87">
            <v>-0.21489247311827958</v>
          </cell>
          <cell r="BH87">
            <v>0.88510752688172056</v>
          </cell>
          <cell r="BI87">
            <v>-1.3148924731182796</v>
          </cell>
          <cell r="BJ87">
            <v>2.2250000000000001</v>
          </cell>
        </row>
        <row r="88">
          <cell r="T88">
            <v>24</v>
          </cell>
          <cell r="U88">
            <v>4.4000000000000004</v>
          </cell>
          <cell r="V88">
            <v>7.4999999999999956E-2</v>
          </cell>
          <cell r="W88">
            <v>2.5854516129032263</v>
          </cell>
          <cell r="X88">
            <v>-3.5</v>
          </cell>
          <cell r="AB88">
            <v>24</v>
          </cell>
          <cell r="AC88">
            <v>983.2</v>
          </cell>
          <cell r="AD88">
            <v>977.9</v>
          </cell>
          <cell r="AE88">
            <v>0</v>
          </cell>
          <cell r="AG88">
            <v>24</v>
          </cell>
          <cell r="AH88">
            <v>90</v>
          </cell>
          <cell r="AI88">
            <v>65</v>
          </cell>
          <cell r="AL88">
            <v>24</v>
          </cell>
          <cell r="AM88">
            <v>5.7208333333333314</v>
          </cell>
          <cell r="AN88">
            <v>2.5854516129032263</v>
          </cell>
          <cell r="AO88">
            <v>9.4625000000000004</v>
          </cell>
          <cell r="AP88">
            <v>-1.0583333333333333</v>
          </cell>
          <cell r="AS88">
            <v>24</v>
          </cell>
          <cell r="AT88">
            <v>14.2</v>
          </cell>
          <cell r="AU88">
            <v>43.2</v>
          </cell>
          <cell r="AV88">
            <v>113.8</v>
          </cell>
          <cell r="AW88">
            <v>0</v>
          </cell>
          <cell r="BF88">
            <v>24</v>
          </cell>
          <cell r="BG88">
            <v>-0.29609318996415773</v>
          </cell>
          <cell r="BH88">
            <v>0.80390681003584241</v>
          </cell>
          <cell r="BI88">
            <v>-1.3960931899641578</v>
          </cell>
          <cell r="BJ88">
            <v>7.4999999999999956E-2</v>
          </cell>
        </row>
        <row r="89">
          <cell r="T89">
            <v>25</v>
          </cell>
          <cell r="U89">
            <v>5.0999999999999996</v>
          </cell>
          <cell r="V89">
            <v>4.0250000000000004</v>
          </cell>
          <cell r="W89">
            <v>2.4061684587813628</v>
          </cell>
          <cell r="X89">
            <v>-6.4</v>
          </cell>
          <cell r="AB89">
            <v>25</v>
          </cell>
          <cell r="AC89">
            <v>971.2</v>
          </cell>
          <cell r="AD89">
            <v>965.8</v>
          </cell>
          <cell r="AE89">
            <v>0.9</v>
          </cell>
          <cell r="AG89">
            <v>25</v>
          </cell>
          <cell r="AH89">
            <v>91</v>
          </cell>
          <cell r="AI89">
            <v>60</v>
          </cell>
          <cell r="AL89">
            <v>25</v>
          </cell>
          <cell r="AM89">
            <v>5.6529999999999987</v>
          </cell>
          <cell r="AN89">
            <v>2.4061684587813628</v>
          </cell>
          <cell r="AO89">
            <v>9.3170000000000002</v>
          </cell>
          <cell r="AP89">
            <v>-0.97599999999999998</v>
          </cell>
          <cell r="AS89">
            <v>25</v>
          </cell>
          <cell r="AT89">
            <v>15.1</v>
          </cell>
          <cell r="AU89">
            <v>45</v>
          </cell>
          <cell r="AV89">
            <v>114.6</v>
          </cell>
          <cell r="AW89">
            <v>0</v>
          </cell>
          <cell r="BF89">
            <v>25</v>
          </cell>
          <cell r="BG89">
            <v>-0.37736559139784942</v>
          </cell>
          <cell r="BH89">
            <v>0.72263440860215067</v>
          </cell>
          <cell r="BI89">
            <v>-1.4773655913978496</v>
          </cell>
          <cell r="BJ89">
            <v>4.0250000000000004</v>
          </cell>
        </row>
        <row r="90">
          <cell r="T90">
            <v>26</v>
          </cell>
          <cell r="U90">
            <v>5</v>
          </cell>
          <cell r="V90">
            <v>0.57500000000000007</v>
          </cell>
          <cell r="W90">
            <v>2.249985663082438</v>
          </cell>
          <cell r="X90">
            <v>-0.3</v>
          </cell>
          <cell r="AB90">
            <v>26</v>
          </cell>
          <cell r="AC90">
            <v>960.8</v>
          </cell>
          <cell r="AD90">
            <v>956.6</v>
          </cell>
          <cell r="AE90">
            <v>24.2</v>
          </cell>
          <cell r="AG90">
            <v>26</v>
          </cell>
          <cell r="AH90">
            <v>94</v>
          </cell>
          <cell r="AI90">
            <v>72</v>
          </cell>
          <cell r="AL90">
            <v>26</v>
          </cell>
          <cell r="AM90">
            <v>5.4576923076923061</v>
          </cell>
          <cell r="AN90">
            <v>2.249985663082438</v>
          </cell>
          <cell r="AO90">
            <v>9.2596153846153832</v>
          </cell>
          <cell r="AP90">
            <v>-0.84999999999999987</v>
          </cell>
          <cell r="AS90">
            <v>26</v>
          </cell>
          <cell r="AT90">
            <v>39.299999999999997</v>
          </cell>
          <cell r="AU90">
            <v>46.800000000000004</v>
          </cell>
          <cell r="AV90">
            <v>115.19999999999999</v>
          </cell>
          <cell r="AW90">
            <v>0</v>
          </cell>
          <cell r="BF90">
            <v>26</v>
          </cell>
          <cell r="BG90">
            <v>-0.44412186379928315</v>
          </cell>
          <cell r="BH90">
            <v>0.65587813620071689</v>
          </cell>
          <cell r="BI90">
            <v>-1.5441218637992833</v>
          </cell>
          <cell r="BJ90">
            <v>0.57500000000000007</v>
          </cell>
        </row>
        <row r="91">
          <cell r="T91">
            <v>27</v>
          </cell>
          <cell r="U91">
            <v>2.2000000000000002</v>
          </cell>
          <cell r="V91">
            <v>0.625</v>
          </cell>
          <cell r="W91">
            <v>2.124824372759857</v>
          </cell>
          <cell r="X91">
            <v>-2</v>
          </cell>
          <cell r="AB91">
            <v>27</v>
          </cell>
          <cell r="AC91">
            <v>956.6</v>
          </cell>
          <cell r="AD91">
            <v>954</v>
          </cell>
          <cell r="AE91">
            <v>0</v>
          </cell>
          <cell r="AG91">
            <v>27</v>
          </cell>
          <cell r="AH91">
            <v>95</v>
          </cell>
          <cell r="AI91">
            <v>74</v>
          </cell>
          <cell r="AL91">
            <v>27</v>
          </cell>
          <cell r="AM91">
            <v>5.2787037037037017</v>
          </cell>
          <cell r="AN91">
            <v>2.124824372759857</v>
          </cell>
          <cell r="AO91">
            <v>9.2351851851851841</v>
          </cell>
          <cell r="AP91">
            <v>-0.75555555555555554</v>
          </cell>
          <cell r="AS91">
            <v>27</v>
          </cell>
          <cell r="AT91">
            <v>39.299999999999997</v>
          </cell>
          <cell r="AU91">
            <v>48.6</v>
          </cell>
          <cell r="AV91">
            <v>115.69999999999999</v>
          </cell>
          <cell r="AW91">
            <v>0</v>
          </cell>
          <cell r="BF91">
            <v>27</v>
          </cell>
          <cell r="BG91">
            <v>-0.48541218637992833</v>
          </cell>
          <cell r="BH91">
            <v>0.61458781362007175</v>
          </cell>
          <cell r="BI91">
            <v>-1.5854121863799284</v>
          </cell>
          <cell r="BJ91">
            <v>0.625</v>
          </cell>
        </row>
        <row r="92">
          <cell r="T92">
            <v>28</v>
          </cell>
          <cell r="U92">
            <v>2.8</v>
          </cell>
          <cell r="V92">
            <v>0.30000000000000004</v>
          </cell>
          <cell r="W92">
            <v>2.0002544802867379</v>
          </cell>
          <cell r="X92">
            <v>-0.1</v>
          </cell>
          <cell r="AB92">
            <v>28</v>
          </cell>
          <cell r="AC92">
            <v>954.3</v>
          </cell>
          <cell r="AD92">
            <v>953.5</v>
          </cell>
          <cell r="AE92">
            <v>9</v>
          </cell>
          <cell r="AG92">
            <v>28</v>
          </cell>
          <cell r="AH92">
            <v>95</v>
          </cell>
          <cell r="AI92">
            <v>81</v>
          </cell>
          <cell r="AL92">
            <v>28</v>
          </cell>
          <cell r="AM92">
            <v>5.1008928571428553</v>
          </cell>
          <cell r="AN92">
            <v>2.0002544802867379</v>
          </cell>
          <cell r="AO92">
            <v>9.2285714285714278</v>
          </cell>
          <cell r="AP92">
            <v>-0.76428571428571423</v>
          </cell>
          <cell r="AS92">
            <v>28</v>
          </cell>
          <cell r="AT92">
            <v>48.3</v>
          </cell>
          <cell r="AU92">
            <v>50.4</v>
          </cell>
          <cell r="AV92">
            <v>117.39999999999999</v>
          </cell>
          <cell r="AW92">
            <v>0</v>
          </cell>
          <cell r="BF92">
            <v>28</v>
          </cell>
          <cell r="BG92">
            <v>-0.53508960573476705</v>
          </cell>
          <cell r="BH92">
            <v>0.56491039426523304</v>
          </cell>
          <cell r="BI92">
            <v>-1.635089605734767</v>
          </cell>
          <cell r="BJ92">
            <v>0.30000000000000004</v>
          </cell>
        </row>
        <row r="93">
          <cell r="T93">
            <v>29</v>
          </cell>
          <cell r="U93">
            <v>0.8</v>
          </cell>
          <cell r="V93">
            <v>-0.67500000000000004</v>
          </cell>
          <cell r="W93">
            <v>1.8530143369175622</v>
          </cell>
          <cell r="X93">
            <v>-3.5</v>
          </cell>
          <cell r="AB93">
            <v>29</v>
          </cell>
          <cell r="AC93">
            <v>962.4</v>
          </cell>
          <cell r="AD93">
            <v>955.9</v>
          </cell>
          <cell r="AE93">
            <v>0.2</v>
          </cell>
          <cell r="AG93">
            <v>29</v>
          </cell>
          <cell r="AH93">
            <v>94</v>
          </cell>
          <cell r="AI93">
            <v>80</v>
          </cell>
          <cell r="AL93">
            <v>29</v>
          </cell>
          <cell r="AM93">
            <v>4.9017241379310326</v>
          </cell>
          <cell r="AN93">
            <v>1.8530143369175622</v>
          </cell>
          <cell r="AO93">
            <v>9.1163793103448274</v>
          </cell>
          <cell r="AP93">
            <v>-0.62413793103448267</v>
          </cell>
          <cell r="AS93">
            <v>29</v>
          </cell>
          <cell r="AT93">
            <v>48.5</v>
          </cell>
          <cell r="AU93">
            <v>52.2</v>
          </cell>
          <cell r="AV93">
            <v>118.49999999999999</v>
          </cell>
          <cell r="AW93">
            <v>0</v>
          </cell>
          <cell r="BF93">
            <v>29</v>
          </cell>
          <cell r="BG93">
            <v>-0.58145161290322589</v>
          </cell>
          <cell r="BH93">
            <v>0.5185483870967742</v>
          </cell>
          <cell r="BI93">
            <v>-1.681451612903226</v>
          </cell>
          <cell r="BJ93">
            <v>-0.67500000000000004</v>
          </cell>
        </row>
        <row r="94">
          <cell r="T94">
            <v>30</v>
          </cell>
          <cell r="U94">
            <v>1</v>
          </cell>
          <cell r="V94">
            <v>0.6</v>
          </cell>
          <cell r="W94">
            <v>1.7314731182795695</v>
          </cell>
          <cell r="X94">
            <v>-4.0999999999999996</v>
          </cell>
          <cell r="AB94">
            <v>30</v>
          </cell>
          <cell r="AC94">
            <v>965.4</v>
          </cell>
          <cell r="AD94">
            <v>959</v>
          </cell>
          <cell r="AE94">
            <v>2.6</v>
          </cell>
          <cell r="AG94">
            <v>30</v>
          </cell>
          <cell r="AH94">
            <v>90</v>
          </cell>
          <cell r="AI94">
            <v>77</v>
          </cell>
          <cell r="AL94">
            <v>30</v>
          </cell>
          <cell r="AM94">
            <v>4.7583333333333311</v>
          </cell>
          <cell r="AN94">
            <v>1.7314731182795695</v>
          </cell>
          <cell r="AP94">
            <v>-0.73666666666666658</v>
          </cell>
          <cell r="AS94">
            <v>30</v>
          </cell>
          <cell r="AT94">
            <v>51.1</v>
          </cell>
          <cell r="AU94">
            <v>54</v>
          </cell>
          <cell r="AV94">
            <v>124.09999999999998</v>
          </cell>
          <cell r="AW94">
            <v>0.5</v>
          </cell>
          <cell r="BF94">
            <v>30</v>
          </cell>
          <cell r="BG94">
            <v>-0.61189964157706089</v>
          </cell>
          <cell r="BH94">
            <v>0.4881003584229392</v>
          </cell>
          <cell r="BI94">
            <v>-1.7118996415770611</v>
          </cell>
          <cell r="BJ94">
            <v>0.6</v>
          </cell>
        </row>
      </sheetData>
      <sheetData sheetId="16"/>
      <sheetData sheetId="17"/>
      <sheetData sheetId="23"/>
      <sheetData sheetId="24"/>
      <sheetData sheetId="30"/>
      <sheetData sheetId="31"/>
      <sheetData sheetId="37"/>
      <sheetData sheetId="38"/>
      <sheetData sheetId="44"/>
      <sheetData sheetId="45"/>
      <sheetData sheetId="51"/>
      <sheetData sheetId="52"/>
      <sheetData sheetId="58"/>
      <sheetData sheetId="59"/>
      <sheetData sheetId="65"/>
      <sheetData sheetId="66"/>
      <sheetData sheetId="72"/>
      <sheetData sheetId="73"/>
      <sheetData sheetId="79"/>
      <sheetData sheetId="80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 ručně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0A04-04E8-4117-9F21-E44C6F88BBAB}">
  <dimension ref="A1:DJ97"/>
  <sheetViews>
    <sheetView showGridLines="0" tabSelected="1" topLeftCell="AE1" zoomScaleNormal="100" workbookViewId="0">
      <pane ySplit="5" topLeftCell="A6" activePane="bottomLeft" state="frozen"/>
      <selection activeCell="AQ67" sqref="AQ67"/>
      <selection pane="bottomLeft" activeCell="BK2" sqref="BK2"/>
    </sheetView>
  </sheetViews>
  <sheetFormatPr defaultColWidth="9.140625" defaultRowHeight="12.75" x14ac:dyDescent="0.2"/>
  <cols>
    <col min="1" max="1" width="4.7109375" style="1" customWidth="1"/>
    <col min="2" max="9" width="6.28515625" style="1" customWidth="1"/>
    <col min="10" max="14" width="4.7109375" style="1" customWidth="1"/>
    <col min="15" max="17" width="7.28515625" style="1" customWidth="1"/>
    <col min="18" max="18" width="4.7109375" style="1" customWidth="1"/>
    <col min="19" max="19" width="7.28515625" style="1" customWidth="1"/>
    <col min="20" max="20" width="4.7109375" style="1" customWidth="1"/>
    <col min="21" max="23" width="7.28515625" style="1" customWidth="1"/>
    <col min="24" max="24" width="4.7109375" style="1" customWidth="1"/>
    <col min="25" max="25" width="7.28515625" style="1" customWidth="1"/>
    <col min="26" max="26" width="4.7109375" style="1" customWidth="1"/>
    <col min="27" max="27" width="7.28515625" style="1" customWidth="1"/>
    <col min="28" max="28" width="4.28515625" style="1" customWidth="1"/>
    <col min="29" max="34" width="6.7109375" style="1" customWidth="1"/>
    <col min="35" max="35" width="4.85546875" style="1" customWidth="1"/>
    <col min="36" max="38" width="6.7109375" style="1" customWidth="1"/>
    <col min="39" max="39" width="8.28515625" style="1" customWidth="1"/>
    <col min="40" max="40" width="4.7109375" style="1" customWidth="1"/>
    <col min="41" max="41" width="6.7109375" style="1" customWidth="1"/>
    <col min="42" max="42" width="8.7109375" style="1" customWidth="1"/>
    <col min="43" max="43" width="6.85546875" style="1" customWidth="1"/>
    <col min="44" max="44" width="4.7109375" style="1" customWidth="1"/>
    <col min="45" max="45" width="7.28515625" style="1" customWidth="1"/>
    <col min="46" max="48" width="4.7109375" style="1" customWidth="1"/>
    <col min="49" max="49" width="3" style="1" customWidth="1"/>
    <col min="50" max="50" width="3.7109375" style="1" customWidth="1"/>
    <col min="51" max="64" width="5.7109375" style="1" customWidth="1"/>
    <col min="65" max="65" width="13.42578125" style="1" customWidth="1"/>
    <col min="66" max="66" width="22.28515625" style="1" customWidth="1"/>
    <col min="67" max="67" width="9.140625" style="1" customWidth="1"/>
    <col min="68" max="78" width="9.140625" style="1"/>
    <col min="79" max="79" width="10.5703125" style="1" bestFit="1" customWidth="1"/>
    <col min="80" max="16384" width="9.140625" style="1"/>
  </cols>
  <sheetData>
    <row r="1" spans="1:114" ht="18" x14ac:dyDescent="0.25">
      <c r="A1" s="339" t="s">
        <v>215</v>
      </c>
      <c r="B1" s="339"/>
      <c r="C1" s="339"/>
      <c r="D1" s="120">
        <f>VALUE([1]leden!D1)</f>
        <v>2021</v>
      </c>
      <c r="O1" s="339"/>
      <c r="S1" s="339"/>
      <c r="T1" s="339" t="s">
        <v>214</v>
      </c>
      <c r="V1" s="1">
        <f>VALUE([1]leden!D1)</f>
        <v>2021</v>
      </c>
      <c r="AE1" s="339" t="s">
        <v>214</v>
      </c>
      <c r="AG1" s="1">
        <f>VALUE([1]leden!D1)</f>
        <v>2021</v>
      </c>
      <c r="AJ1" s="339"/>
      <c r="AK1" s="339"/>
      <c r="AL1" s="339"/>
      <c r="AP1" s="339" t="s">
        <v>214</v>
      </c>
      <c r="AQ1" s="1">
        <f>VALUE([1]leden!D1)</f>
        <v>2021</v>
      </c>
      <c r="BJ1" s="339"/>
      <c r="BM1" t="s">
        <v>213</v>
      </c>
      <c r="BN1"/>
      <c r="BO1"/>
      <c r="BP1"/>
      <c r="BQ1"/>
      <c r="BR1">
        <f>VALUE(D1)</f>
        <v>2021</v>
      </c>
      <c r="BS1"/>
      <c r="DA1" s="1" t="s">
        <v>212</v>
      </c>
    </row>
    <row r="2" spans="1:114" ht="15" customHeight="1" thickBot="1" x14ac:dyDescent="0.3">
      <c r="A2" s="120" t="s">
        <v>211</v>
      </c>
      <c r="B2" s="339"/>
      <c r="C2" s="339"/>
      <c r="D2" s="339"/>
      <c r="O2" s="120" t="s">
        <v>210</v>
      </c>
      <c r="R2" s="339"/>
      <c r="S2" s="339"/>
      <c r="AW2" s="120"/>
      <c r="AX2" s="120"/>
      <c r="AY2" s="1" t="s">
        <v>210</v>
      </c>
      <c r="BD2" s="339"/>
      <c r="BM2"/>
      <c r="BN2"/>
      <c r="BO2"/>
      <c r="BP2"/>
      <c r="BQ2"/>
      <c r="BR2"/>
      <c r="BS2"/>
      <c r="BT2" t="s">
        <v>209</v>
      </c>
      <c r="BU2"/>
      <c r="BW2" s="1" t="s">
        <v>208</v>
      </c>
      <c r="BX2" s="339"/>
      <c r="CC2" s="1" t="s">
        <v>207</v>
      </c>
      <c r="CI2" s="1" t="s">
        <v>206</v>
      </c>
      <c r="CO2" s="1" t="s">
        <v>205</v>
      </c>
      <c r="CU2" s="1" t="s">
        <v>204</v>
      </c>
    </row>
    <row r="3" spans="1:114" ht="13.5" thickBot="1" x14ac:dyDescent="0.25">
      <c r="A3" s="321"/>
      <c r="B3" s="321"/>
      <c r="C3" s="321"/>
      <c r="D3" s="321"/>
      <c r="E3" s="321"/>
      <c r="F3" s="321"/>
      <c r="G3" s="321"/>
      <c r="H3" s="321"/>
      <c r="I3" s="321"/>
      <c r="O3" s="1" t="s">
        <v>203</v>
      </c>
      <c r="AB3" s="1" t="s">
        <v>203</v>
      </c>
      <c r="AW3" s="82"/>
      <c r="AX3" s="210"/>
      <c r="AY3" s="205"/>
      <c r="AZ3" s="205" t="s">
        <v>93</v>
      </c>
      <c r="BA3" s="205"/>
      <c r="BB3" s="205"/>
      <c r="BC3" s="338"/>
      <c r="BD3" s="82"/>
      <c r="BE3" s="82"/>
      <c r="BF3" s="82"/>
      <c r="BG3" s="82"/>
      <c r="BH3" s="82"/>
      <c r="BI3" s="82"/>
      <c r="BJ3" s="82"/>
      <c r="BK3" s="82"/>
      <c r="BL3" s="82"/>
      <c r="BM3" s="243"/>
      <c r="BN3" s="200"/>
      <c r="BO3" s="200" t="s">
        <v>21</v>
      </c>
      <c r="BP3" s="200">
        <f>VALUE(D1)</f>
        <v>2021</v>
      </c>
      <c r="BQ3" s="200" t="s">
        <v>149</v>
      </c>
      <c r="BR3" s="200" t="s">
        <v>97</v>
      </c>
      <c r="BS3" s="337" t="s">
        <v>94</v>
      </c>
      <c r="BT3" s="336" t="s">
        <v>202</v>
      </c>
      <c r="BU3" s="335" t="s">
        <v>201</v>
      </c>
      <c r="BW3" s="284" t="s">
        <v>181</v>
      </c>
      <c r="BX3" s="329" t="s">
        <v>200</v>
      </c>
      <c r="BY3" s="332" t="s">
        <v>199</v>
      </c>
      <c r="BZ3" s="331" t="s">
        <v>181</v>
      </c>
      <c r="CA3" s="283" t="s">
        <v>200</v>
      </c>
      <c r="CC3" s="284" t="s">
        <v>181</v>
      </c>
      <c r="CD3" s="329" t="s">
        <v>200</v>
      </c>
      <c r="CE3" s="332" t="s">
        <v>199</v>
      </c>
      <c r="CF3" s="331" t="s">
        <v>181</v>
      </c>
      <c r="CG3" s="283" t="s">
        <v>200</v>
      </c>
      <c r="CI3" s="284" t="s">
        <v>181</v>
      </c>
      <c r="CJ3" s="329" t="s">
        <v>200</v>
      </c>
      <c r="CK3" s="332" t="s">
        <v>199</v>
      </c>
      <c r="CL3" s="334" t="s">
        <v>181</v>
      </c>
      <c r="CM3" s="333" t="s">
        <v>200</v>
      </c>
      <c r="CO3" s="284" t="s">
        <v>181</v>
      </c>
      <c r="CP3" s="329" t="s">
        <v>200</v>
      </c>
      <c r="CQ3" s="332" t="s">
        <v>199</v>
      </c>
      <c r="CR3" s="331" t="s">
        <v>181</v>
      </c>
      <c r="CS3" s="283" t="s">
        <v>200</v>
      </c>
      <c r="CU3" s="284" t="s">
        <v>181</v>
      </c>
      <c r="CV3" s="329" t="s">
        <v>188</v>
      </c>
      <c r="CW3" s="332" t="s">
        <v>199</v>
      </c>
      <c r="CX3" s="331" t="s">
        <v>181</v>
      </c>
      <c r="CY3" s="283" t="s">
        <v>188</v>
      </c>
    </row>
    <row r="4" spans="1:114" ht="13.5" thickBot="1" x14ac:dyDescent="0.25">
      <c r="A4" s="92" t="s">
        <v>22</v>
      </c>
      <c r="B4" s="327"/>
      <c r="C4" s="327" t="s">
        <v>198</v>
      </c>
      <c r="D4" s="327"/>
      <c r="E4" s="327"/>
      <c r="F4" s="327"/>
      <c r="G4" s="327"/>
      <c r="H4" s="327"/>
      <c r="I4" s="330" t="s">
        <v>32</v>
      </c>
      <c r="J4" s="323" t="s">
        <v>197</v>
      </c>
      <c r="K4" s="323"/>
      <c r="L4" s="322"/>
      <c r="M4" s="324" t="s">
        <v>31</v>
      </c>
      <c r="N4" s="322"/>
      <c r="O4" s="327" t="s">
        <v>192</v>
      </c>
      <c r="P4" s="329" t="s">
        <v>27</v>
      </c>
      <c r="Q4" s="327"/>
      <c r="R4" s="327"/>
      <c r="S4" s="327"/>
      <c r="T4" s="327"/>
      <c r="U4" s="326"/>
      <c r="V4" s="329" t="s">
        <v>196</v>
      </c>
      <c r="W4" s="327"/>
      <c r="X4" s="327"/>
      <c r="Y4" s="327"/>
      <c r="Z4" s="327"/>
      <c r="AA4" s="327"/>
      <c r="AB4" s="328" t="s">
        <v>192</v>
      </c>
      <c r="AC4" s="328" t="s">
        <v>195</v>
      </c>
      <c r="AD4" s="327"/>
      <c r="AE4" s="327"/>
      <c r="AF4" s="327"/>
      <c r="AG4" s="327"/>
      <c r="AH4" s="326"/>
      <c r="AI4" s="328" t="s">
        <v>192</v>
      </c>
      <c r="AJ4" s="328" t="s">
        <v>194</v>
      </c>
      <c r="AK4" s="327"/>
      <c r="AL4" s="327"/>
      <c r="AM4" s="327"/>
      <c r="AN4" s="327"/>
      <c r="AO4" s="326"/>
      <c r="AP4" s="327" t="s">
        <v>32</v>
      </c>
      <c r="AQ4" s="327"/>
      <c r="AR4" s="327"/>
      <c r="AS4" s="326"/>
      <c r="AT4" s="1" t="s">
        <v>193</v>
      </c>
      <c r="AW4" s="325" t="s">
        <v>192</v>
      </c>
      <c r="AX4" s="324">
        <v>7</v>
      </c>
      <c r="AY4" s="323"/>
      <c r="AZ4" s="324">
        <v>14</v>
      </c>
      <c r="BA4" s="323"/>
      <c r="BB4" s="324">
        <v>21</v>
      </c>
      <c r="BC4" s="322"/>
      <c r="BD4" s="323" t="s">
        <v>92</v>
      </c>
      <c r="BE4" s="323"/>
      <c r="BF4" s="322"/>
      <c r="BG4" s="324" t="s">
        <v>91</v>
      </c>
      <c r="BH4" s="323"/>
      <c r="BI4" s="322"/>
      <c r="BJ4" s="324" t="s">
        <v>90</v>
      </c>
      <c r="BK4" s="323"/>
      <c r="BL4" s="322"/>
      <c r="BM4" s="243" t="s">
        <v>191</v>
      </c>
      <c r="BN4" s="237" t="s">
        <v>146</v>
      </c>
      <c r="BO4" s="236">
        <v>3.9</v>
      </c>
      <c r="BP4" s="236">
        <f>VALUE(H46)</f>
        <v>4.7583333333333311</v>
      </c>
      <c r="BQ4" s="236">
        <f>+BP4-BO4</f>
        <v>0.85833333333333117</v>
      </c>
      <c r="BR4" s="280">
        <f>MAX(H6:H36)</f>
        <v>11.875</v>
      </c>
      <c r="BS4" s="279">
        <f>MIN(H6:H36)</f>
        <v>-0.67500000000000004</v>
      </c>
      <c r="BT4" s="278">
        <f>VALUE(T97)</f>
        <v>13</v>
      </c>
      <c r="BU4" s="277">
        <f>VALUE(U97)</f>
        <v>8</v>
      </c>
      <c r="BW4" s="115">
        <v>1976</v>
      </c>
      <c r="BX4" s="114">
        <v>5.7533333333333356</v>
      </c>
      <c r="BY4" s="113">
        <v>1</v>
      </c>
      <c r="BZ4" s="20">
        <v>2019</v>
      </c>
      <c r="CA4" s="18">
        <v>8.8000000000000007</v>
      </c>
      <c r="CC4" s="111">
        <v>1976</v>
      </c>
      <c r="CD4" s="110">
        <v>8.0299999999999994</v>
      </c>
      <c r="CE4" s="109">
        <v>1</v>
      </c>
      <c r="CF4" s="20">
        <v>2000</v>
      </c>
      <c r="CG4" s="18">
        <v>12.636666666666665</v>
      </c>
      <c r="CH4" s="4"/>
      <c r="CI4" s="111">
        <v>1976</v>
      </c>
      <c r="CJ4" s="110">
        <v>3.0633333333333339</v>
      </c>
      <c r="CK4" s="109">
        <v>1</v>
      </c>
      <c r="CL4" s="20">
        <v>2000</v>
      </c>
      <c r="CM4" s="18">
        <v>6.1</v>
      </c>
      <c r="CN4" s="4"/>
      <c r="CO4" s="111">
        <v>1976</v>
      </c>
      <c r="CP4" s="110">
        <v>1.2566666666666668</v>
      </c>
      <c r="CQ4" s="109">
        <v>1</v>
      </c>
      <c r="CR4" s="20">
        <v>2012</v>
      </c>
      <c r="CS4" s="18">
        <v>3.963333333333332</v>
      </c>
      <c r="CT4" s="4"/>
      <c r="CU4" s="111">
        <v>1976</v>
      </c>
      <c r="CV4" s="110">
        <v>69.800000000000011</v>
      </c>
      <c r="CW4" s="109">
        <v>1</v>
      </c>
      <c r="CX4" s="20">
        <v>1997</v>
      </c>
      <c r="CY4" s="18">
        <v>124.09999999999998</v>
      </c>
    </row>
    <row r="5" spans="1:114" ht="13.5" thickBot="1" x14ac:dyDescent="0.25">
      <c r="A5" s="83"/>
      <c r="B5" s="321" t="s">
        <v>97</v>
      </c>
      <c r="C5" s="321" t="s">
        <v>190</v>
      </c>
      <c r="D5" s="286" t="s">
        <v>189</v>
      </c>
      <c r="E5" s="321">
        <v>7</v>
      </c>
      <c r="F5" s="286">
        <v>14</v>
      </c>
      <c r="G5" s="321">
        <v>21</v>
      </c>
      <c r="H5" s="315" t="s">
        <v>73</v>
      </c>
      <c r="I5" s="285" t="s">
        <v>188</v>
      </c>
      <c r="J5" s="320">
        <v>7</v>
      </c>
      <c r="K5" s="314">
        <v>14</v>
      </c>
      <c r="L5" s="313">
        <v>21</v>
      </c>
      <c r="M5" s="314" t="s">
        <v>187</v>
      </c>
      <c r="N5" s="313" t="s">
        <v>186</v>
      </c>
      <c r="O5" s="315"/>
      <c r="P5" s="315" t="s">
        <v>185</v>
      </c>
      <c r="Q5" s="316" t="s">
        <v>183</v>
      </c>
      <c r="R5" s="315" t="s">
        <v>181</v>
      </c>
      <c r="S5" s="318" t="s">
        <v>182</v>
      </c>
      <c r="T5" s="315" t="s">
        <v>181</v>
      </c>
      <c r="U5" s="276">
        <f>VALUE(D1)</f>
        <v>2021</v>
      </c>
      <c r="V5" s="315" t="s">
        <v>185</v>
      </c>
      <c r="W5" s="316" t="s">
        <v>183</v>
      </c>
      <c r="X5" s="315" t="s">
        <v>181</v>
      </c>
      <c r="Y5" s="318" t="s">
        <v>182</v>
      </c>
      <c r="Z5" s="315" t="s">
        <v>181</v>
      </c>
      <c r="AA5" s="88">
        <f>VALUE(D1)</f>
        <v>2021</v>
      </c>
      <c r="AB5" s="319"/>
      <c r="AC5" s="89" t="s">
        <v>184</v>
      </c>
      <c r="AD5" s="316" t="s">
        <v>183</v>
      </c>
      <c r="AE5" s="315" t="s">
        <v>181</v>
      </c>
      <c r="AF5" s="318" t="s">
        <v>182</v>
      </c>
      <c r="AG5" s="315" t="s">
        <v>181</v>
      </c>
      <c r="AH5" s="276">
        <f>VALUE(V1)</f>
        <v>2021</v>
      </c>
      <c r="AI5" s="319"/>
      <c r="AJ5" s="89" t="s">
        <v>184</v>
      </c>
      <c r="AK5" s="316" t="s">
        <v>183</v>
      </c>
      <c r="AL5" s="315" t="s">
        <v>181</v>
      </c>
      <c r="AM5" s="318" t="s">
        <v>182</v>
      </c>
      <c r="AN5" s="315" t="s">
        <v>181</v>
      </c>
      <c r="AO5" s="276">
        <f>VALUE(D1)</f>
        <v>2021</v>
      </c>
      <c r="AP5" s="317" t="s">
        <v>73</v>
      </c>
      <c r="AQ5" s="316" t="s">
        <v>97</v>
      </c>
      <c r="AR5" s="315" t="s">
        <v>181</v>
      </c>
      <c r="AS5" s="276">
        <f>VALUE(D1)</f>
        <v>2021</v>
      </c>
      <c r="AW5" s="222"/>
      <c r="AX5" s="314" t="s">
        <v>16</v>
      </c>
      <c r="AY5" s="314" t="s">
        <v>17</v>
      </c>
      <c r="AZ5" s="314" t="s">
        <v>16</v>
      </c>
      <c r="BA5" s="314" t="s">
        <v>17</v>
      </c>
      <c r="BB5" s="314" t="s">
        <v>16</v>
      </c>
      <c r="BC5" s="313" t="s">
        <v>17</v>
      </c>
      <c r="BD5" s="314">
        <v>7</v>
      </c>
      <c r="BE5" s="314">
        <v>14</v>
      </c>
      <c r="BF5" s="313">
        <v>21</v>
      </c>
      <c r="BG5" s="314">
        <v>7</v>
      </c>
      <c r="BH5" s="314">
        <v>14</v>
      </c>
      <c r="BI5" s="313">
        <v>21</v>
      </c>
      <c r="BJ5" s="314">
        <v>7</v>
      </c>
      <c r="BK5" s="314">
        <v>14</v>
      </c>
      <c r="BL5" s="313">
        <v>21</v>
      </c>
      <c r="BM5" s="228"/>
      <c r="BN5" s="227" t="s">
        <v>145</v>
      </c>
      <c r="BO5" s="227">
        <v>9.1</v>
      </c>
      <c r="BP5" s="69">
        <f>VALUE([1]měsíce!V17)</f>
        <v>9.2387546769137447</v>
      </c>
      <c r="BQ5" s="69">
        <f>+BP5-BO5</f>
        <v>0.1387546769137451</v>
      </c>
      <c r="BR5" s="60">
        <f>VALUE([1]říjen!BR5)</f>
        <v>26</v>
      </c>
      <c r="BS5" s="217">
        <f>VALUE([1]říjen!BS5)</f>
        <v>-13.8</v>
      </c>
      <c r="BT5"/>
      <c r="BU5"/>
      <c r="BV5" s="82"/>
      <c r="BW5" s="115">
        <v>1977</v>
      </c>
      <c r="BX5" s="114">
        <v>4.7466666666666653</v>
      </c>
      <c r="BY5" s="113">
        <v>2</v>
      </c>
      <c r="BZ5" s="20">
        <v>2000</v>
      </c>
      <c r="CA5" s="18">
        <v>8.2325000000000035</v>
      </c>
      <c r="CC5" s="111">
        <v>1977</v>
      </c>
      <c r="CD5" s="110">
        <v>7.7233333333333327</v>
      </c>
      <c r="CE5" s="109">
        <v>2</v>
      </c>
      <c r="CF5" s="20">
        <v>2019</v>
      </c>
      <c r="CG5" s="18">
        <v>12.3</v>
      </c>
      <c r="CH5" s="4"/>
      <c r="CI5" s="111">
        <v>1977</v>
      </c>
      <c r="CJ5" s="110">
        <v>1.9966666666666673</v>
      </c>
      <c r="CK5" s="109">
        <v>2</v>
      </c>
      <c r="CL5" s="20">
        <v>2019</v>
      </c>
      <c r="CM5" s="18">
        <v>5.0999999999999996</v>
      </c>
      <c r="CN5" s="4"/>
      <c r="CO5" s="111">
        <v>1977</v>
      </c>
      <c r="CP5" s="110">
        <v>0.89000000000000012</v>
      </c>
      <c r="CQ5" s="109">
        <v>2</v>
      </c>
      <c r="CR5" s="20">
        <v>2000</v>
      </c>
      <c r="CS5" s="18">
        <v>3.9499999999999997</v>
      </c>
      <c r="CT5" s="4"/>
      <c r="CU5" s="111">
        <v>1977</v>
      </c>
      <c r="CV5" s="110">
        <v>75.5</v>
      </c>
      <c r="CW5" s="109">
        <v>2</v>
      </c>
      <c r="CX5" s="20">
        <v>1991</v>
      </c>
      <c r="CY5" s="18">
        <v>110.19999999999997</v>
      </c>
      <c r="DA5" s="133"/>
      <c r="DB5" s="290" t="s">
        <v>173</v>
      </c>
      <c r="DC5" s="290" t="s">
        <v>73</v>
      </c>
      <c r="DD5" s="290" t="s">
        <v>172</v>
      </c>
      <c r="DE5" s="290" t="s">
        <v>30</v>
      </c>
      <c r="DF5" s="290" t="s">
        <v>22</v>
      </c>
      <c r="DG5" s="290" t="s">
        <v>29</v>
      </c>
      <c r="DH5" s="312" t="s">
        <v>22</v>
      </c>
      <c r="DI5" s="311" t="s">
        <v>180</v>
      </c>
      <c r="DJ5" s="311" t="s">
        <v>179</v>
      </c>
    </row>
    <row r="6" spans="1:114" ht="15.4" customHeight="1" thickBot="1" x14ac:dyDescent="0.25">
      <c r="A6" s="13">
        <v>1</v>
      </c>
      <c r="B6" s="90">
        <v>15.5</v>
      </c>
      <c r="C6" s="307">
        <v>10.4</v>
      </c>
      <c r="D6" s="307">
        <v>7.3</v>
      </c>
      <c r="E6" s="307">
        <v>10.9</v>
      </c>
      <c r="F6" s="307">
        <v>14</v>
      </c>
      <c r="G6" s="310">
        <v>11.3</v>
      </c>
      <c r="H6" s="192">
        <f>(E6+F6+G6+G6)/4</f>
        <v>11.875</v>
      </c>
      <c r="I6" s="209">
        <v>0.8</v>
      </c>
      <c r="J6" s="232">
        <v>49</v>
      </c>
      <c r="K6" s="231">
        <v>54</v>
      </c>
      <c r="L6" s="230">
        <v>63</v>
      </c>
      <c r="M6" s="221"/>
      <c r="N6" s="220"/>
      <c r="O6" s="216">
        <v>1</v>
      </c>
      <c r="P6" s="307">
        <v>6.9683333333333346</v>
      </c>
      <c r="Q6" s="307">
        <v>17.350000000000001</v>
      </c>
      <c r="R6" s="207">
        <v>2018</v>
      </c>
      <c r="S6" s="307">
        <v>-2.1</v>
      </c>
      <c r="T6" s="207">
        <v>1980</v>
      </c>
      <c r="U6" s="153">
        <f>+H6</f>
        <v>11.875</v>
      </c>
      <c r="V6" s="307">
        <v>11.130555555555556</v>
      </c>
      <c r="W6" s="307">
        <v>19.2</v>
      </c>
      <c r="X6" s="207">
        <v>2018</v>
      </c>
      <c r="Y6" s="307">
        <v>0.6</v>
      </c>
      <c r="Z6" s="207">
        <v>1979</v>
      </c>
      <c r="AA6" s="153">
        <f>+B6</f>
        <v>15.5</v>
      </c>
      <c r="AB6" s="309">
        <v>1</v>
      </c>
      <c r="AC6" s="308">
        <v>3.0655172413793106</v>
      </c>
      <c r="AD6" s="307">
        <v>14.2</v>
      </c>
      <c r="AE6" s="207">
        <v>2018</v>
      </c>
      <c r="AF6" s="307">
        <v>-8.8000000000000007</v>
      </c>
      <c r="AG6" s="207" t="s">
        <v>178</v>
      </c>
      <c r="AH6" s="153">
        <f>VALUE(C6)</f>
        <v>10.4</v>
      </c>
      <c r="AI6" s="309">
        <v>1</v>
      </c>
      <c r="AJ6" s="308">
        <v>1.0977777777777777</v>
      </c>
      <c r="AK6" s="307">
        <v>10.8</v>
      </c>
      <c r="AL6" s="207" t="s">
        <v>104</v>
      </c>
      <c r="AM6" s="307">
        <v>-12</v>
      </c>
      <c r="AN6" s="207" t="s">
        <v>178</v>
      </c>
      <c r="AO6" s="153">
        <f>VALUE(D6)</f>
        <v>7.3</v>
      </c>
      <c r="AP6" s="308">
        <v>1.0288888888888887</v>
      </c>
      <c r="AQ6" s="307">
        <v>11.2</v>
      </c>
      <c r="AR6" s="207">
        <v>2003</v>
      </c>
      <c r="AS6" s="223">
        <f>VALUE(I6)</f>
        <v>0.8</v>
      </c>
      <c r="AT6" s="8">
        <f>+AA6-AH6</f>
        <v>5.0999999999999996</v>
      </c>
      <c r="AU6" s="8"/>
      <c r="AV6" s="8"/>
      <c r="AW6" s="229">
        <v>1</v>
      </c>
      <c r="AX6" s="221">
        <v>18</v>
      </c>
      <c r="AY6" s="221">
        <v>12</v>
      </c>
      <c r="AZ6" s="221">
        <v>16</v>
      </c>
      <c r="BA6" s="221">
        <v>7</v>
      </c>
      <c r="BB6" s="221">
        <v>18</v>
      </c>
      <c r="BC6" s="220">
        <v>4</v>
      </c>
      <c r="BD6" s="221">
        <v>0</v>
      </c>
      <c r="BE6" s="221">
        <v>7</v>
      </c>
      <c r="BF6" s="220">
        <v>10</v>
      </c>
      <c r="BG6" s="221">
        <v>0</v>
      </c>
      <c r="BH6" s="221">
        <v>1</v>
      </c>
      <c r="BI6" s="220">
        <v>2</v>
      </c>
      <c r="BJ6" s="221">
        <v>0</v>
      </c>
      <c r="BK6" s="221">
        <v>0</v>
      </c>
      <c r="BL6" s="220">
        <v>0</v>
      </c>
      <c r="BM6" s="228"/>
      <c r="BN6" s="227" t="s">
        <v>138</v>
      </c>
      <c r="BO6" s="274"/>
      <c r="BP6" s="273"/>
      <c r="BQ6" s="306"/>
      <c r="BR6" s="306"/>
      <c r="BS6" s="305"/>
      <c r="BT6"/>
      <c r="BU6"/>
      <c r="BW6" s="115">
        <v>1978</v>
      </c>
      <c r="BX6" s="114">
        <v>1.9933333333333332</v>
      </c>
      <c r="BY6" s="113">
        <v>3</v>
      </c>
      <c r="BZ6" s="20">
        <v>2014</v>
      </c>
      <c r="CA6" s="18">
        <v>7.3366666666666678</v>
      </c>
      <c r="CC6" s="111">
        <v>1978</v>
      </c>
      <c r="CD6" s="110">
        <v>5.0366666666666662</v>
      </c>
      <c r="CE6" s="109">
        <v>3</v>
      </c>
      <c r="CF6" s="20">
        <v>2015</v>
      </c>
      <c r="CG6" s="18">
        <v>10.766666666666669</v>
      </c>
      <c r="CH6" s="4"/>
      <c r="CI6" s="164">
        <v>1978</v>
      </c>
      <c r="CJ6" s="110">
        <v>-0.10999999999999993</v>
      </c>
      <c r="CK6" s="109">
        <v>3</v>
      </c>
      <c r="CL6" s="20">
        <v>2014</v>
      </c>
      <c r="CM6" s="18">
        <v>4.6133333333333342</v>
      </c>
      <c r="CN6" s="4"/>
      <c r="CO6" s="111">
        <v>1978</v>
      </c>
      <c r="CP6" s="110">
        <v>-0.67</v>
      </c>
      <c r="CQ6" s="109">
        <v>3</v>
      </c>
      <c r="CR6" s="20">
        <v>2019</v>
      </c>
      <c r="CS6" s="18">
        <v>3.7</v>
      </c>
      <c r="CT6" s="4"/>
      <c r="CU6" s="111">
        <v>1978</v>
      </c>
      <c r="CV6" s="110">
        <v>56.599999999999994</v>
      </c>
      <c r="CW6" s="109">
        <v>3</v>
      </c>
      <c r="CX6" s="20">
        <v>1996</v>
      </c>
      <c r="CY6" s="18">
        <v>95.499999999999986</v>
      </c>
      <c r="DA6" s="304" t="s">
        <v>27</v>
      </c>
      <c r="DB6" s="303">
        <f>VALUE(BO4)</f>
        <v>3.9</v>
      </c>
      <c r="DC6" s="302">
        <f>VALUE(BP4)</f>
        <v>4.7583333333333311</v>
      </c>
      <c r="DD6" s="302">
        <f>VALUE(BQ4)</f>
        <v>0.85833333333333117</v>
      </c>
      <c r="DE6" s="302">
        <f>VALUE(BR4)</f>
        <v>11.875</v>
      </c>
      <c r="DF6" s="303">
        <v>1</v>
      </c>
      <c r="DG6" s="302">
        <f>VALUE(BS4)</f>
        <v>-0.67500000000000004</v>
      </c>
      <c r="DH6" s="301">
        <v>29</v>
      </c>
      <c r="DI6" s="300" t="s">
        <v>171</v>
      </c>
      <c r="DJ6" s="283">
        <v>18</v>
      </c>
    </row>
    <row r="7" spans="1:114" ht="15.4" customHeight="1" thickBot="1" x14ac:dyDescent="0.25">
      <c r="A7" s="13">
        <v>2</v>
      </c>
      <c r="B7" s="90">
        <v>11.5</v>
      </c>
      <c r="C7" s="160">
        <v>6.1</v>
      </c>
      <c r="D7" s="160">
        <v>7.9</v>
      </c>
      <c r="E7" s="90">
        <v>8.6</v>
      </c>
      <c r="F7" s="160">
        <v>7.3</v>
      </c>
      <c r="G7" s="90">
        <v>6.7</v>
      </c>
      <c r="H7" s="192">
        <f>(E7+F7+G7+G7)/4</f>
        <v>7.3249999999999993</v>
      </c>
      <c r="I7" s="153">
        <v>5.8</v>
      </c>
      <c r="J7" s="232">
        <v>90</v>
      </c>
      <c r="K7" s="231">
        <v>92</v>
      </c>
      <c r="L7" s="230">
        <v>90</v>
      </c>
      <c r="M7" s="221"/>
      <c r="N7" s="220"/>
      <c r="O7" s="13">
        <v>2</v>
      </c>
      <c r="P7" s="160">
        <v>6.7666666666666675</v>
      </c>
      <c r="Q7" s="160">
        <v>14.05</v>
      </c>
      <c r="R7" s="150">
        <v>2018</v>
      </c>
      <c r="S7" s="160">
        <v>-3.1</v>
      </c>
      <c r="T7" s="150">
        <v>1980</v>
      </c>
      <c r="U7" s="153">
        <f>+H7</f>
        <v>7.3249999999999993</v>
      </c>
      <c r="V7" s="160">
        <v>10.865555555555554</v>
      </c>
      <c r="W7" s="160">
        <v>20</v>
      </c>
      <c r="X7" s="150">
        <v>2018</v>
      </c>
      <c r="Y7" s="160">
        <v>-0.9</v>
      </c>
      <c r="Z7" s="150">
        <v>1980</v>
      </c>
      <c r="AA7" s="153">
        <f>+B7</f>
        <v>11.5</v>
      </c>
      <c r="AB7" s="225">
        <v>2</v>
      </c>
      <c r="AC7" s="224">
        <v>3.4488888888888884</v>
      </c>
      <c r="AD7" s="160">
        <v>11.3</v>
      </c>
      <c r="AE7" s="150" t="s">
        <v>177</v>
      </c>
      <c r="AF7" s="160">
        <v>-5</v>
      </c>
      <c r="AG7" s="150" t="s">
        <v>123</v>
      </c>
      <c r="AH7" s="153">
        <f>VALUE(C7)</f>
        <v>6.1</v>
      </c>
      <c r="AI7" s="225">
        <v>2</v>
      </c>
      <c r="AJ7" s="224">
        <v>2.6711111111111112</v>
      </c>
      <c r="AK7" s="160">
        <v>14.5</v>
      </c>
      <c r="AL7" s="150">
        <v>2018</v>
      </c>
      <c r="AM7" s="160">
        <v>-5.3</v>
      </c>
      <c r="AN7" s="150" t="s">
        <v>120</v>
      </c>
      <c r="AO7" s="153">
        <f>VALUE(D7)</f>
        <v>7.9</v>
      </c>
      <c r="AP7" s="224">
        <v>1.6955555555555555</v>
      </c>
      <c r="AQ7" s="160">
        <v>11.8</v>
      </c>
      <c r="AR7" s="150">
        <v>2003</v>
      </c>
      <c r="AS7" s="223">
        <f>VALUE(I7)</f>
        <v>5.8</v>
      </c>
      <c r="AT7" s="8">
        <f>+AA7-AH7</f>
        <v>5.4</v>
      </c>
      <c r="AU7" s="8"/>
      <c r="AV7" s="8"/>
      <c r="AW7" s="229">
        <v>2</v>
      </c>
      <c r="AX7" s="221">
        <v>20</v>
      </c>
      <c r="AY7" s="221">
        <v>2</v>
      </c>
      <c r="AZ7" s="221">
        <v>20</v>
      </c>
      <c r="BA7" s="221">
        <v>2</v>
      </c>
      <c r="BB7" s="221">
        <v>20</v>
      </c>
      <c r="BC7" s="220">
        <v>2</v>
      </c>
      <c r="BD7" s="221">
        <v>10</v>
      </c>
      <c r="BE7" s="221">
        <v>10</v>
      </c>
      <c r="BF7" s="220">
        <v>7</v>
      </c>
      <c r="BG7" s="221">
        <v>6</v>
      </c>
      <c r="BH7" s="221">
        <v>2</v>
      </c>
      <c r="BI7" s="220">
        <v>1</v>
      </c>
      <c r="BJ7" s="221">
        <v>1</v>
      </c>
      <c r="BK7" s="221">
        <v>1</v>
      </c>
      <c r="BL7" s="220">
        <v>1</v>
      </c>
      <c r="BM7" s="228"/>
      <c r="BN7" s="218" t="s">
        <v>156</v>
      </c>
      <c r="BO7" s="271"/>
      <c r="BP7" s="270"/>
      <c r="BQ7" s="270"/>
      <c r="BR7" s="270"/>
      <c r="BS7" s="282"/>
      <c r="BT7"/>
      <c r="BU7"/>
      <c r="BW7" s="115">
        <v>1979</v>
      </c>
      <c r="BX7" s="114">
        <v>3.4100000000000006</v>
      </c>
      <c r="BY7" s="113">
        <v>4</v>
      </c>
      <c r="BZ7" s="20">
        <v>2006</v>
      </c>
      <c r="CA7" s="18">
        <v>6.8866666666666676</v>
      </c>
      <c r="CC7" s="111">
        <v>1979</v>
      </c>
      <c r="CD7" s="110">
        <v>5.7233333333333318</v>
      </c>
      <c r="CE7" s="109">
        <v>4</v>
      </c>
      <c r="CF7" s="20">
        <v>2010</v>
      </c>
      <c r="CG7" s="18">
        <v>10.049999999999999</v>
      </c>
      <c r="CH7" s="4"/>
      <c r="CI7" s="111">
        <v>1979</v>
      </c>
      <c r="CJ7" s="110">
        <v>0.76</v>
      </c>
      <c r="CK7" s="109">
        <v>4</v>
      </c>
      <c r="CL7" s="20">
        <v>2010</v>
      </c>
      <c r="CM7" s="18">
        <v>4.0066666666666668</v>
      </c>
      <c r="CN7" s="4"/>
      <c r="CO7" s="111">
        <v>1979</v>
      </c>
      <c r="CP7" s="110">
        <v>5.6666666666666629E-2</v>
      </c>
      <c r="CQ7" s="109">
        <v>4</v>
      </c>
      <c r="CR7" s="20">
        <v>2014</v>
      </c>
      <c r="CS7" s="18">
        <v>3.3533333333333326</v>
      </c>
      <c r="CT7" s="4"/>
      <c r="CU7" s="111">
        <v>1979</v>
      </c>
      <c r="CV7" s="110">
        <v>66.100000000000009</v>
      </c>
      <c r="CW7" s="109">
        <v>4</v>
      </c>
      <c r="CX7" s="20">
        <v>2009</v>
      </c>
      <c r="CY7" s="18">
        <v>95.199999999999974</v>
      </c>
      <c r="DA7" s="115" t="s">
        <v>176</v>
      </c>
      <c r="DB7" s="297">
        <f>VALUE(BO8)</f>
        <v>7.1</v>
      </c>
      <c r="DC7" s="298">
        <f>VALUE(BP8)</f>
        <v>7.8</v>
      </c>
      <c r="DD7" s="298">
        <f>VALUE(BQ8)</f>
        <v>0.70000000000000018</v>
      </c>
      <c r="DE7" s="298">
        <f>VALUE(BR8)</f>
        <v>16</v>
      </c>
      <c r="DF7" s="297">
        <v>4</v>
      </c>
      <c r="DG7" s="297">
        <f>VALUE(BS8)</f>
        <v>0.8</v>
      </c>
      <c r="DH7" s="287">
        <v>29</v>
      </c>
      <c r="DI7" s="299" t="s">
        <v>171</v>
      </c>
      <c r="DJ7" s="287">
        <v>21</v>
      </c>
    </row>
    <row r="8" spans="1:114" ht="15.4" customHeight="1" thickBot="1" x14ac:dyDescent="0.25">
      <c r="A8" s="13">
        <v>3</v>
      </c>
      <c r="B8" s="90">
        <v>11.7</v>
      </c>
      <c r="C8" s="160">
        <v>5.4</v>
      </c>
      <c r="D8" s="160">
        <v>1.6</v>
      </c>
      <c r="E8" s="90">
        <v>6.3</v>
      </c>
      <c r="F8" s="160">
        <v>11.5</v>
      </c>
      <c r="G8" s="90">
        <v>11.5</v>
      </c>
      <c r="H8" s="192">
        <f>(E8+F8+G8+G8)/4</f>
        <v>10.199999999999999</v>
      </c>
      <c r="I8" s="153">
        <v>0.7</v>
      </c>
      <c r="J8" s="232">
        <v>84</v>
      </c>
      <c r="K8" s="231">
        <v>63</v>
      </c>
      <c r="L8" s="230">
        <v>64</v>
      </c>
      <c r="M8" s="221"/>
      <c r="N8" s="220"/>
      <c r="O8" s="13">
        <v>3</v>
      </c>
      <c r="P8" s="160">
        <v>6.6622222222222227</v>
      </c>
      <c r="Q8" s="160">
        <v>16.425000000000001</v>
      </c>
      <c r="R8" s="150">
        <v>2019</v>
      </c>
      <c r="S8" s="160">
        <v>-4.9000000000000004</v>
      </c>
      <c r="T8" s="150">
        <v>2006</v>
      </c>
      <c r="U8" s="153">
        <f>+H8</f>
        <v>10.199999999999999</v>
      </c>
      <c r="V8" s="160">
        <v>10.417777777777776</v>
      </c>
      <c r="W8" s="160">
        <v>19.899999999999999</v>
      </c>
      <c r="X8" s="150">
        <v>2008</v>
      </c>
      <c r="Y8" s="160">
        <v>-1.8</v>
      </c>
      <c r="Z8" s="150">
        <v>1980</v>
      </c>
      <c r="AA8" s="153">
        <f>+B8</f>
        <v>11.7</v>
      </c>
      <c r="AB8" s="225">
        <v>3</v>
      </c>
      <c r="AC8" s="224">
        <v>2.6711111111111103</v>
      </c>
      <c r="AD8" s="160">
        <v>12</v>
      </c>
      <c r="AE8" s="150">
        <v>2020</v>
      </c>
      <c r="AF8" s="160">
        <v>-9.1</v>
      </c>
      <c r="AG8" s="150" t="s">
        <v>123</v>
      </c>
      <c r="AH8" s="153">
        <f>VALUE(C8)</f>
        <v>5.4</v>
      </c>
      <c r="AI8" s="225">
        <v>3</v>
      </c>
      <c r="AJ8" s="224">
        <v>1.3133333333333332</v>
      </c>
      <c r="AK8" s="160">
        <v>9.9</v>
      </c>
      <c r="AL8" s="150">
        <v>2020</v>
      </c>
      <c r="AM8" s="160">
        <v>-9.9</v>
      </c>
      <c r="AN8" s="150" t="s">
        <v>123</v>
      </c>
      <c r="AO8" s="153">
        <f>VALUE(D8)</f>
        <v>1.6</v>
      </c>
      <c r="AP8" s="224">
        <v>1.2244444444444442</v>
      </c>
      <c r="AQ8" s="160">
        <v>10.4</v>
      </c>
      <c r="AR8" s="150">
        <v>1995</v>
      </c>
      <c r="AS8" s="223">
        <f>VALUE(I8)</f>
        <v>0.7</v>
      </c>
      <c r="AT8" s="8">
        <f>+AA8-AH8</f>
        <v>6.2999999999999989</v>
      </c>
      <c r="AU8" s="8"/>
      <c r="AV8" s="8"/>
      <c r="AW8" s="229">
        <v>3</v>
      </c>
      <c r="AX8" s="221">
        <v>20</v>
      </c>
      <c r="AY8" s="221">
        <v>4</v>
      </c>
      <c r="AZ8" s="221">
        <v>16</v>
      </c>
      <c r="BA8" s="221">
        <v>7</v>
      </c>
      <c r="BB8" s="221">
        <v>16</v>
      </c>
      <c r="BC8" s="220">
        <v>9</v>
      </c>
      <c r="BD8" s="221">
        <v>0</v>
      </c>
      <c r="BE8" s="221">
        <v>7</v>
      </c>
      <c r="BF8" s="220">
        <v>10</v>
      </c>
      <c r="BG8" s="221">
        <v>0</v>
      </c>
      <c r="BH8" s="221">
        <v>1</v>
      </c>
      <c r="BI8" s="220">
        <v>2</v>
      </c>
      <c r="BJ8" s="221">
        <v>1</v>
      </c>
      <c r="BK8" s="221">
        <v>1</v>
      </c>
      <c r="BL8" s="220">
        <v>1</v>
      </c>
      <c r="BM8" s="243" t="s">
        <v>175</v>
      </c>
      <c r="BN8" s="196" t="s">
        <v>146</v>
      </c>
      <c r="BO8" s="196">
        <v>7.1</v>
      </c>
      <c r="BP8" s="104">
        <f>VALUE(B46)</f>
        <v>7.8</v>
      </c>
      <c r="BQ8" s="236">
        <f>+BP8-BO8</f>
        <v>0.70000000000000018</v>
      </c>
      <c r="BR8" s="280">
        <f>MAX(B6:B36)</f>
        <v>16</v>
      </c>
      <c r="BS8" s="279">
        <f>MIN(B6:B36)</f>
        <v>0.8</v>
      </c>
      <c r="BT8" s="278">
        <f>VALUE(AB97)</f>
        <v>11</v>
      </c>
      <c r="BU8" s="277">
        <f>VALUE(AC97)</f>
        <v>6</v>
      </c>
      <c r="BW8" s="115">
        <v>1980</v>
      </c>
      <c r="BX8" s="114">
        <v>1.9000000000000001</v>
      </c>
      <c r="BY8" s="113">
        <v>5</v>
      </c>
      <c r="BZ8" s="20">
        <v>2012</v>
      </c>
      <c r="CA8" s="18">
        <v>6.7258333333333331</v>
      </c>
      <c r="CC8" s="111">
        <v>1980</v>
      </c>
      <c r="CD8" s="110">
        <v>4.4733333333333336</v>
      </c>
      <c r="CE8" s="109">
        <v>5</v>
      </c>
      <c r="CF8" s="20">
        <v>2006</v>
      </c>
      <c r="CG8" s="18">
        <v>9.9600000000000009</v>
      </c>
      <c r="CH8" s="4"/>
      <c r="CI8" s="111">
        <v>1980</v>
      </c>
      <c r="CJ8" s="110">
        <v>-0.92</v>
      </c>
      <c r="CK8" s="109">
        <v>5</v>
      </c>
      <c r="CL8" s="20">
        <v>2012</v>
      </c>
      <c r="CM8" s="18">
        <v>3.6600000000000006</v>
      </c>
      <c r="CN8" s="4"/>
      <c r="CO8" s="111">
        <v>1980</v>
      </c>
      <c r="CP8" s="110">
        <v>-2.21</v>
      </c>
      <c r="CQ8" s="109">
        <v>5</v>
      </c>
      <c r="CR8" s="20">
        <v>2010</v>
      </c>
      <c r="CS8" s="18">
        <v>3.2433333333333323</v>
      </c>
      <c r="CT8" s="4"/>
      <c r="CU8" s="111">
        <v>1980</v>
      </c>
      <c r="CV8" s="110">
        <v>51.500000000000007</v>
      </c>
      <c r="CW8" s="109">
        <v>5</v>
      </c>
      <c r="CX8" s="20">
        <v>2000</v>
      </c>
      <c r="CY8" s="18">
        <v>92.3</v>
      </c>
      <c r="DA8" s="115" t="s">
        <v>25</v>
      </c>
      <c r="DB8" s="297">
        <f>VALUE(BO12)</f>
        <v>1.3</v>
      </c>
      <c r="DC8" s="298">
        <f>VALUE(BP12)</f>
        <v>1.6766666666666663</v>
      </c>
      <c r="DD8" s="298">
        <f>VALUE(BQ12)</f>
        <v>0.37666666666666626</v>
      </c>
      <c r="DE8" s="298">
        <f>VALUE(BR12)</f>
        <v>10.4</v>
      </c>
      <c r="DF8" s="297">
        <v>1</v>
      </c>
      <c r="DG8" s="297">
        <f>VALUE(BS12)</f>
        <v>-3.8</v>
      </c>
      <c r="DH8" s="287">
        <v>25</v>
      </c>
      <c r="DI8" s="296" t="s">
        <v>171</v>
      </c>
      <c r="DJ8" s="287">
        <v>22</v>
      </c>
    </row>
    <row r="9" spans="1:114" ht="15.4" customHeight="1" thickBot="1" x14ac:dyDescent="0.25">
      <c r="A9" s="13">
        <v>4</v>
      </c>
      <c r="B9" s="90">
        <v>16</v>
      </c>
      <c r="C9" s="160">
        <v>6.7</v>
      </c>
      <c r="D9" s="160">
        <v>8.5</v>
      </c>
      <c r="E9" s="90">
        <v>12.8</v>
      </c>
      <c r="F9" s="160">
        <v>8.6</v>
      </c>
      <c r="G9" s="90">
        <v>6.7</v>
      </c>
      <c r="H9" s="192">
        <f>(E9+F9+G9+G9)/4</f>
        <v>8.6999999999999993</v>
      </c>
      <c r="I9" s="153">
        <v>1.2</v>
      </c>
      <c r="J9" s="232">
        <v>75</v>
      </c>
      <c r="K9" s="231">
        <v>83</v>
      </c>
      <c r="L9" s="230">
        <v>74</v>
      </c>
      <c r="M9" s="221"/>
      <c r="N9" s="220"/>
      <c r="O9" s="13">
        <v>4</v>
      </c>
      <c r="P9" s="160">
        <v>6.5866666666666687</v>
      </c>
      <c r="Q9" s="160">
        <v>14.125</v>
      </c>
      <c r="R9" s="150">
        <v>2004</v>
      </c>
      <c r="S9" s="160">
        <v>-4.0999999999999996</v>
      </c>
      <c r="T9" s="150">
        <v>1988</v>
      </c>
      <c r="U9" s="153">
        <f>+H9</f>
        <v>8.6999999999999993</v>
      </c>
      <c r="V9" s="160">
        <v>10.047222222222222</v>
      </c>
      <c r="W9" s="160">
        <v>20.6</v>
      </c>
      <c r="X9" s="150">
        <v>2008</v>
      </c>
      <c r="Y9" s="160">
        <v>-2.5</v>
      </c>
      <c r="Z9" s="150">
        <v>1980</v>
      </c>
      <c r="AA9" s="153">
        <f>+B9</f>
        <v>16</v>
      </c>
      <c r="AB9" s="225">
        <v>4</v>
      </c>
      <c r="AC9" s="224">
        <v>3.3822222222222234</v>
      </c>
      <c r="AD9" s="160">
        <v>12.8</v>
      </c>
      <c r="AE9" s="150" t="s">
        <v>121</v>
      </c>
      <c r="AF9" s="160">
        <v>-8.1999999999999993</v>
      </c>
      <c r="AG9" s="150" t="s">
        <v>123</v>
      </c>
      <c r="AH9" s="153">
        <f>VALUE(C9)</f>
        <v>6.7</v>
      </c>
      <c r="AI9" s="225">
        <v>4</v>
      </c>
      <c r="AJ9" s="224">
        <v>2.0911111111111111</v>
      </c>
      <c r="AK9" s="160">
        <v>12.8</v>
      </c>
      <c r="AL9" s="150" t="s">
        <v>121</v>
      </c>
      <c r="AM9" s="160">
        <v>-9.8000000000000007</v>
      </c>
      <c r="AN9" s="150" t="s">
        <v>123</v>
      </c>
      <c r="AO9" s="153">
        <f>VALUE(D9)</f>
        <v>8.5</v>
      </c>
      <c r="AP9" s="224">
        <v>1.8377777777777777</v>
      </c>
      <c r="AQ9" s="160">
        <v>22.5</v>
      </c>
      <c r="AR9" s="150">
        <v>2000</v>
      </c>
      <c r="AS9" s="223">
        <f>VALUE(I9)</f>
        <v>1.2</v>
      </c>
      <c r="AT9" s="8">
        <f>+AA9-AH9</f>
        <v>9.3000000000000007</v>
      </c>
      <c r="AU9" s="8"/>
      <c r="AV9" s="8"/>
      <c r="AW9" s="229">
        <v>4</v>
      </c>
      <c r="AX9" s="221">
        <v>16</v>
      </c>
      <c r="AY9" s="221">
        <v>4</v>
      </c>
      <c r="AZ9" s="221">
        <v>16</v>
      </c>
      <c r="BA9" s="221">
        <v>7</v>
      </c>
      <c r="BB9" s="221">
        <v>20</v>
      </c>
      <c r="BC9" s="220">
        <v>7</v>
      </c>
      <c r="BD9" s="221">
        <v>10</v>
      </c>
      <c r="BE9" s="221">
        <v>9</v>
      </c>
      <c r="BF9" s="220">
        <v>8</v>
      </c>
      <c r="BG9" s="221">
        <v>6</v>
      </c>
      <c r="BH9" s="221">
        <v>2</v>
      </c>
      <c r="BI9" s="220">
        <v>2</v>
      </c>
      <c r="BJ9" s="221">
        <v>1</v>
      </c>
      <c r="BK9" s="221">
        <v>1</v>
      </c>
      <c r="BL9" s="220">
        <v>1</v>
      </c>
      <c r="BM9" s="228"/>
      <c r="BN9" s="227" t="s">
        <v>145</v>
      </c>
      <c r="BO9" s="227">
        <v>14</v>
      </c>
      <c r="BP9" s="69">
        <f>VALUE([1]měsíce!C74)</f>
        <v>14.182460550202489</v>
      </c>
      <c r="BQ9" s="275">
        <f>+BP9-BO9</f>
        <v>0.18246055020248875</v>
      </c>
      <c r="BR9" s="218">
        <f>VALUE([1]říjen!BR9)</f>
        <v>32.6</v>
      </c>
      <c r="BS9" s="217">
        <f>VALUE([1]říjen!BS9)</f>
        <v>-7.9</v>
      </c>
      <c r="BT9"/>
      <c r="BU9"/>
      <c r="BW9" s="115">
        <v>1981</v>
      </c>
      <c r="BX9" s="114">
        <v>2.8933333333333326</v>
      </c>
      <c r="BY9" s="113">
        <v>6</v>
      </c>
      <c r="BZ9" s="20">
        <v>2002</v>
      </c>
      <c r="CA9" s="18">
        <v>6.7258333333333322</v>
      </c>
      <c r="CC9" s="111">
        <v>1981</v>
      </c>
      <c r="CD9" s="110">
        <v>5.3366666666666678</v>
      </c>
      <c r="CE9" s="109">
        <v>6</v>
      </c>
      <c r="CF9" s="20">
        <v>2014</v>
      </c>
      <c r="CG9" s="18">
        <v>9.903333333333336</v>
      </c>
      <c r="CH9" s="4"/>
      <c r="CI9" s="111">
        <v>1981</v>
      </c>
      <c r="CJ9" s="110">
        <v>0.12333333333333331</v>
      </c>
      <c r="CK9" s="109">
        <v>6</v>
      </c>
      <c r="CL9" s="20">
        <v>2009</v>
      </c>
      <c r="CM9" s="18">
        <v>3.4833333333333334</v>
      </c>
      <c r="CN9" s="4"/>
      <c r="CO9" s="111">
        <v>1981</v>
      </c>
      <c r="CP9" s="110">
        <v>-1.29</v>
      </c>
      <c r="CQ9" s="109">
        <v>6</v>
      </c>
      <c r="CR9" s="20">
        <v>2002</v>
      </c>
      <c r="CS9" s="18">
        <v>2.996666666666667</v>
      </c>
      <c r="CT9" s="4"/>
      <c r="CU9" s="111">
        <v>1981</v>
      </c>
      <c r="CV9" s="110">
        <v>74.600000000000009</v>
      </c>
      <c r="CW9" s="109">
        <v>6</v>
      </c>
      <c r="CX9" s="20">
        <v>1999</v>
      </c>
      <c r="CY9" s="18">
        <v>79.8</v>
      </c>
      <c r="DA9" s="100" t="s">
        <v>174</v>
      </c>
      <c r="DB9" s="294">
        <f>VALUE(BO16)</f>
        <v>-0.2</v>
      </c>
      <c r="DC9" s="295">
        <f>VALUE(BP16)</f>
        <v>0.77666666666666684</v>
      </c>
      <c r="DD9" s="295">
        <f>VALUE(BQ16)</f>
        <v>0.97666666666666679</v>
      </c>
      <c r="DE9" s="295">
        <f>VALUE(BR16)</f>
        <v>8.5</v>
      </c>
      <c r="DF9" s="294">
        <v>4</v>
      </c>
      <c r="DG9" s="294">
        <f>VALUE(BS16)</f>
        <v>-6.4</v>
      </c>
      <c r="DH9" s="293">
        <v>25</v>
      </c>
      <c r="DI9" s="292" t="s">
        <v>171</v>
      </c>
      <c r="DJ9" s="287">
        <v>19</v>
      </c>
    </row>
    <row r="10" spans="1:114" ht="15.4" customHeight="1" thickBot="1" x14ac:dyDescent="0.25">
      <c r="A10" s="26">
        <v>5</v>
      </c>
      <c r="B10" s="255">
        <v>9.5</v>
      </c>
      <c r="C10" s="187">
        <v>2.5</v>
      </c>
      <c r="D10" s="187">
        <v>0.8</v>
      </c>
      <c r="E10" s="255">
        <v>4.0999999999999996</v>
      </c>
      <c r="F10" s="187">
        <v>7.6</v>
      </c>
      <c r="G10" s="255">
        <v>3.1</v>
      </c>
      <c r="H10" s="192">
        <f>(E10+F10+G10+G10)/4</f>
        <v>4.4749999999999996</v>
      </c>
      <c r="I10" s="180"/>
      <c r="J10" s="254">
        <v>79</v>
      </c>
      <c r="K10" s="253">
        <v>64</v>
      </c>
      <c r="L10" s="252">
        <v>88</v>
      </c>
      <c r="M10" s="248"/>
      <c r="N10" s="247"/>
      <c r="O10" s="26">
        <v>5</v>
      </c>
      <c r="P10" s="187">
        <v>6.3533333333333317</v>
      </c>
      <c r="Q10" s="187">
        <v>18.25</v>
      </c>
      <c r="R10" s="177">
        <v>2008</v>
      </c>
      <c r="S10" s="187">
        <v>-3.5</v>
      </c>
      <c r="T10" s="177">
        <v>1980</v>
      </c>
      <c r="U10" s="153">
        <f>+H10</f>
        <v>4.4749999999999996</v>
      </c>
      <c r="V10" s="187">
        <v>10.073333333333332</v>
      </c>
      <c r="W10" s="187">
        <v>22.3</v>
      </c>
      <c r="X10" s="177">
        <v>2008</v>
      </c>
      <c r="Y10" s="187">
        <v>-2.6</v>
      </c>
      <c r="Z10" s="177">
        <v>1980</v>
      </c>
      <c r="AA10" s="153">
        <f>+B10</f>
        <v>9.5</v>
      </c>
      <c r="AB10" s="251">
        <v>5</v>
      </c>
      <c r="AC10" s="250">
        <v>2.7022222222222232</v>
      </c>
      <c r="AD10" s="187">
        <v>12.6</v>
      </c>
      <c r="AE10" s="177" t="s">
        <v>109</v>
      </c>
      <c r="AF10" s="187">
        <v>-10.8</v>
      </c>
      <c r="AG10" s="177" t="s">
        <v>98</v>
      </c>
      <c r="AH10" s="153">
        <f>VALUE(C10)</f>
        <v>2.5</v>
      </c>
      <c r="AI10" s="251">
        <v>5</v>
      </c>
      <c r="AJ10" s="250">
        <v>1.64</v>
      </c>
      <c r="AK10" s="187">
        <v>9.6</v>
      </c>
      <c r="AL10" s="177" t="s">
        <v>109</v>
      </c>
      <c r="AM10" s="187">
        <v>-12.9</v>
      </c>
      <c r="AN10" s="177" t="s">
        <v>98</v>
      </c>
      <c r="AO10" s="153">
        <f>VALUE(D10)</f>
        <v>0.8</v>
      </c>
      <c r="AP10" s="250">
        <v>1.1066666666666667</v>
      </c>
      <c r="AQ10" s="187">
        <v>14.3</v>
      </c>
      <c r="AR10" s="177">
        <v>2006</v>
      </c>
      <c r="AS10" s="249">
        <f>VALUE(I10)</f>
        <v>0</v>
      </c>
      <c r="AT10" s="8">
        <f>+AA10-AH10</f>
        <v>7</v>
      </c>
      <c r="AU10" s="8"/>
      <c r="AV10" s="8"/>
      <c r="AW10" s="222">
        <v>5</v>
      </c>
      <c r="AX10" s="248">
        <v>16</v>
      </c>
      <c r="AY10" s="248">
        <v>4</v>
      </c>
      <c r="AZ10" s="248">
        <v>18</v>
      </c>
      <c r="BA10" s="248">
        <v>4</v>
      </c>
      <c r="BB10" s="248">
        <v>18</v>
      </c>
      <c r="BC10" s="247">
        <v>4</v>
      </c>
      <c r="BD10" s="248">
        <v>6</v>
      </c>
      <c r="BE10" s="248">
        <v>6</v>
      </c>
      <c r="BF10" s="247">
        <v>8</v>
      </c>
      <c r="BG10" s="248">
        <v>1</v>
      </c>
      <c r="BH10" s="248">
        <v>2</v>
      </c>
      <c r="BI10" s="247">
        <v>2</v>
      </c>
      <c r="BJ10" s="248">
        <v>1</v>
      </c>
      <c r="BK10" s="248">
        <v>1</v>
      </c>
      <c r="BL10" s="247">
        <v>1</v>
      </c>
      <c r="BM10" s="228"/>
      <c r="BN10" s="227" t="s">
        <v>138</v>
      </c>
      <c r="BO10" s="274"/>
      <c r="BP10" s="273"/>
      <c r="BQ10" s="273"/>
      <c r="BR10" s="273"/>
      <c r="BS10" s="272"/>
      <c r="BT10"/>
      <c r="BU10"/>
      <c r="BW10" s="115">
        <v>1982</v>
      </c>
      <c r="BX10" s="114">
        <v>5.7500000000000009</v>
      </c>
      <c r="BY10" s="113">
        <v>7</v>
      </c>
      <c r="BZ10" s="20">
        <v>2010</v>
      </c>
      <c r="CA10" s="18">
        <v>6.6466666666666656</v>
      </c>
      <c r="CC10" s="111">
        <v>1982</v>
      </c>
      <c r="CD10" s="110">
        <v>8.7766666666666673</v>
      </c>
      <c r="CE10" s="109">
        <v>7</v>
      </c>
      <c r="CF10" s="20">
        <v>2012</v>
      </c>
      <c r="CG10" s="18">
        <v>9.783333333333335</v>
      </c>
      <c r="CH10" s="4"/>
      <c r="CI10" s="111">
        <v>1982</v>
      </c>
      <c r="CJ10" s="110">
        <v>2.1400000000000006</v>
      </c>
      <c r="CK10" s="109">
        <v>7</v>
      </c>
      <c r="CL10" s="20">
        <v>2006</v>
      </c>
      <c r="CM10" s="18">
        <v>3.42</v>
      </c>
      <c r="CN10" s="4"/>
      <c r="CO10" s="111">
        <v>1982</v>
      </c>
      <c r="CP10" s="110">
        <v>0.95</v>
      </c>
      <c r="CQ10" s="109">
        <v>7</v>
      </c>
      <c r="CR10" s="20">
        <v>2006</v>
      </c>
      <c r="CS10" s="18">
        <v>2.8699999999999997</v>
      </c>
      <c r="CT10" s="4"/>
      <c r="CU10" s="111">
        <v>1982</v>
      </c>
      <c r="CV10" s="110">
        <v>32</v>
      </c>
      <c r="CW10" s="109">
        <v>7</v>
      </c>
      <c r="CX10" s="20">
        <v>1977</v>
      </c>
      <c r="CY10" s="18">
        <v>75.5</v>
      </c>
      <c r="DA10" s="132"/>
      <c r="DB10" s="290" t="s">
        <v>173</v>
      </c>
      <c r="DC10" s="290" t="s">
        <v>73</v>
      </c>
      <c r="DD10" s="290" t="s">
        <v>172</v>
      </c>
      <c r="DE10" s="291" t="s">
        <v>148</v>
      </c>
      <c r="DF10" s="290" t="s">
        <v>30</v>
      </c>
      <c r="DG10" s="290" t="s">
        <v>22</v>
      </c>
      <c r="DH10" s="289"/>
      <c r="DI10" s="288"/>
      <c r="DJ10" s="287"/>
    </row>
    <row r="11" spans="1:114" ht="15.4" customHeight="1" thickBot="1" x14ac:dyDescent="0.25">
      <c r="A11" s="13">
        <v>6</v>
      </c>
      <c r="B11" s="90">
        <v>10.1</v>
      </c>
      <c r="C11" s="160">
        <v>-1.1000000000000001</v>
      </c>
      <c r="D11" s="160">
        <v>-3.8</v>
      </c>
      <c r="E11" s="90">
        <v>0.8</v>
      </c>
      <c r="F11" s="160">
        <v>8.5</v>
      </c>
      <c r="G11" s="90">
        <v>3.5</v>
      </c>
      <c r="H11" s="213">
        <f>(E11+F11+G11+G11)/4</f>
        <v>4.0750000000000002</v>
      </c>
      <c r="I11" s="153"/>
      <c r="J11" s="232">
        <v>94</v>
      </c>
      <c r="K11" s="231">
        <v>67</v>
      </c>
      <c r="L11" s="230">
        <v>83</v>
      </c>
      <c r="M11" s="221"/>
      <c r="N11" s="220"/>
      <c r="O11" s="13">
        <v>6</v>
      </c>
      <c r="P11" s="160">
        <v>6.3272222222222227</v>
      </c>
      <c r="Q11" s="160">
        <v>16</v>
      </c>
      <c r="R11" s="150">
        <v>2018</v>
      </c>
      <c r="S11" s="160">
        <v>-2.6</v>
      </c>
      <c r="T11" s="150">
        <v>2002</v>
      </c>
      <c r="U11" s="209">
        <f>+H11</f>
        <v>4.0750000000000002</v>
      </c>
      <c r="V11" s="160">
        <v>9.9572222222222191</v>
      </c>
      <c r="W11" s="160">
        <v>18.899999999999999</v>
      </c>
      <c r="X11" s="150">
        <v>2018</v>
      </c>
      <c r="Y11" s="160">
        <v>-0.3</v>
      </c>
      <c r="Z11" s="150">
        <v>1980</v>
      </c>
      <c r="AA11" s="209">
        <f>+B11</f>
        <v>10.1</v>
      </c>
      <c r="AB11" s="225">
        <v>6</v>
      </c>
      <c r="AC11" s="224">
        <v>2.4933333333333332</v>
      </c>
      <c r="AD11" s="160">
        <v>12.3</v>
      </c>
      <c r="AE11" s="150">
        <v>2018</v>
      </c>
      <c r="AF11" s="160">
        <v>-7.4</v>
      </c>
      <c r="AG11" s="150" t="s">
        <v>169</v>
      </c>
      <c r="AH11" s="209">
        <f>VALUE(C11)</f>
        <v>-1.1000000000000001</v>
      </c>
      <c r="AI11" s="225">
        <v>6</v>
      </c>
      <c r="AJ11" s="224">
        <v>1.0644444444444447</v>
      </c>
      <c r="AK11" s="160">
        <v>12</v>
      </c>
      <c r="AL11" s="150" t="s">
        <v>107</v>
      </c>
      <c r="AM11" s="160">
        <v>-11.3</v>
      </c>
      <c r="AN11" s="150" t="s">
        <v>169</v>
      </c>
      <c r="AO11" s="209">
        <f>VALUE(D11)</f>
        <v>-3.8</v>
      </c>
      <c r="AP11" s="224">
        <v>1.8466666666666665</v>
      </c>
      <c r="AQ11" s="160">
        <v>21.8</v>
      </c>
      <c r="AR11" s="150">
        <v>1995</v>
      </c>
      <c r="AS11" s="223">
        <f>VALUE(I11)</f>
        <v>0</v>
      </c>
      <c r="AT11" s="8">
        <f>+AA11-AH11</f>
        <v>11.2</v>
      </c>
      <c r="AU11" s="8"/>
      <c r="AV11" s="8"/>
      <c r="AW11" s="229">
        <v>6</v>
      </c>
      <c r="AX11" s="221">
        <v>0</v>
      </c>
      <c r="AY11" s="221">
        <v>0</v>
      </c>
      <c r="AZ11" s="221">
        <v>20</v>
      </c>
      <c r="BA11" s="221">
        <v>4</v>
      </c>
      <c r="BB11" s="221">
        <v>0</v>
      </c>
      <c r="BC11" s="220">
        <v>0</v>
      </c>
      <c r="BD11" s="221">
        <v>6</v>
      </c>
      <c r="BE11" s="221">
        <v>1</v>
      </c>
      <c r="BF11" s="220">
        <v>0</v>
      </c>
      <c r="BG11" s="221">
        <v>1</v>
      </c>
      <c r="BH11" s="221">
        <v>0</v>
      </c>
      <c r="BI11" s="220">
        <v>0</v>
      </c>
      <c r="BJ11" s="221">
        <v>1</v>
      </c>
      <c r="BK11" s="221">
        <v>0</v>
      </c>
      <c r="BL11" s="220">
        <v>0</v>
      </c>
      <c r="BM11" s="228"/>
      <c r="BN11" s="239" t="s">
        <v>156</v>
      </c>
      <c r="BO11" s="271"/>
      <c r="BP11" s="270"/>
      <c r="BQ11" s="270"/>
      <c r="BR11" s="270"/>
      <c r="BS11" s="282"/>
      <c r="BT11"/>
      <c r="BU11"/>
      <c r="BW11" s="115">
        <v>1983</v>
      </c>
      <c r="BX11" s="114">
        <v>1.7499999999999996</v>
      </c>
      <c r="BY11" s="113">
        <v>8</v>
      </c>
      <c r="BZ11" s="20">
        <v>2009</v>
      </c>
      <c r="CA11" s="18">
        <v>6.5299999999999994</v>
      </c>
      <c r="CC11" s="111">
        <v>1983</v>
      </c>
      <c r="CD11" s="110">
        <v>5.8299999999999992</v>
      </c>
      <c r="CE11" s="109">
        <v>8</v>
      </c>
      <c r="CF11" s="20">
        <v>2009</v>
      </c>
      <c r="CG11" s="18">
        <v>9.7733333333333334</v>
      </c>
      <c r="CH11" s="4"/>
      <c r="CI11" s="111">
        <v>1983</v>
      </c>
      <c r="CJ11" s="110">
        <v>-1.8233333333333335</v>
      </c>
      <c r="CK11" s="109">
        <v>8</v>
      </c>
      <c r="CL11" s="20">
        <v>2002</v>
      </c>
      <c r="CM11" s="18">
        <v>3.3566666666666669</v>
      </c>
      <c r="CN11" s="4"/>
      <c r="CO11" s="111">
        <v>1983</v>
      </c>
      <c r="CP11" s="110">
        <v>-3.4033333333333333</v>
      </c>
      <c r="CQ11" s="109">
        <v>8</v>
      </c>
      <c r="CR11" s="20">
        <v>1996</v>
      </c>
      <c r="CS11" s="18">
        <v>2.7033333333333331</v>
      </c>
      <c r="CT11" s="4"/>
      <c r="CU11" s="111">
        <v>1983</v>
      </c>
      <c r="CV11" s="110">
        <v>27</v>
      </c>
      <c r="CW11" s="109">
        <v>8</v>
      </c>
      <c r="CX11" s="20">
        <v>1985</v>
      </c>
      <c r="CY11" s="18">
        <v>74.700000000000017</v>
      </c>
      <c r="DA11" s="83" t="s">
        <v>32</v>
      </c>
      <c r="DB11" s="286">
        <f>VALUE(BO25)</f>
        <v>54</v>
      </c>
      <c r="DC11" s="178">
        <f>VALUE(BP25)</f>
        <v>51.1</v>
      </c>
      <c r="DD11" s="178">
        <f>VALUE(BQ25)</f>
        <v>-2.8999999999999986</v>
      </c>
      <c r="DE11" s="178">
        <f>VALUE(BR25)</f>
        <v>94.629629629629633</v>
      </c>
      <c r="DF11" s="286">
        <f>VALUE(BS25)</f>
        <v>24.2</v>
      </c>
      <c r="DG11" s="286">
        <v>26</v>
      </c>
      <c r="DH11" s="285"/>
      <c r="DI11" s="283" t="s">
        <v>171</v>
      </c>
      <c r="DJ11" s="276">
        <v>23</v>
      </c>
    </row>
    <row r="12" spans="1:114" ht="15.4" customHeight="1" thickBot="1" x14ac:dyDescent="0.25">
      <c r="A12" s="13">
        <v>7</v>
      </c>
      <c r="B12" s="90">
        <v>10.9</v>
      </c>
      <c r="C12" s="160">
        <v>0.1</v>
      </c>
      <c r="D12" s="160">
        <v>-3.1</v>
      </c>
      <c r="E12" s="90">
        <v>5.7</v>
      </c>
      <c r="F12" s="160">
        <v>10.199999999999999</v>
      </c>
      <c r="G12" s="90">
        <v>7.3</v>
      </c>
      <c r="H12" s="192">
        <f>(E12+F12+G12+G12)/4</f>
        <v>7.625</v>
      </c>
      <c r="I12" s="153"/>
      <c r="J12" s="232">
        <v>74</v>
      </c>
      <c r="K12" s="231">
        <v>56</v>
      </c>
      <c r="L12" s="230">
        <v>62</v>
      </c>
      <c r="M12" s="221"/>
      <c r="N12" s="220"/>
      <c r="O12" s="13">
        <v>7</v>
      </c>
      <c r="P12" s="160">
        <v>6.5827777777777774</v>
      </c>
      <c r="Q12" s="160">
        <v>16</v>
      </c>
      <c r="R12" s="150">
        <v>1997</v>
      </c>
      <c r="S12" s="160">
        <v>-0.5</v>
      </c>
      <c r="T12" s="150">
        <v>1980</v>
      </c>
      <c r="U12" s="153">
        <f>+H12</f>
        <v>7.625</v>
      </c>
      <c r="V12" s="160">
        <v>9.82</v>
      </c>
      <c r="W12" s="160">
        <v>17.899999999999999</v>
      </c>
      <c r="X12" s="150">
        <v>2018</v>
      </c>
      <c r="Y12" s="160">
        <v>0.2</v>
      </c>
      <c r="Z12" s="150">
        <v>1980</v>
      </c>
      <c r="AA12" s="153">
        <f>+B12</f>
        <v>10.9</v>
      </c>
      <c r="AB12" s="225">
        <v>7</v>
      </c>
      <c r="AC12" s="224">
        <v>3.0955555555555554</v>
      </c>
      <c r="AD12" s="160">
        <v>12.200000000000001</v>
      </c>
      <c r="AE12" s="150" t="s">
        <v>170</v>
      </c>
      <c r="AF12" s="160">
        <v>-8.3000000000000007</v>
      </c>
      <c r="AG12" s="150" t="s">
        <v>169</v>
      </c>
      <c r="AH12" s="153">
        <f>VALUE(C12)</f>
        <v>0.1</v>
      </c>
      <c r="AI12" s="225">
        <v>7</v>
      </c>
      <c r="AJ12" s="224">
        <v>1.5511111111111107</v>
      </c>
      <c r="AK12" s="160">
        <v>10.199999999999999</v>
      </c>
      <c r="AL12" s="150" t="s">
        <v>101</v>
      </c>
      <c r="AM12" s="160">
        <v>-11.7</v>
      </c>
      <c r="AN12" s="150" t="s">
        <v>169</v>
      </c>
      <c r="AO12" s="153">
        <f>VALUE(D12)</f>
        <v>-3.1</v>
      </c>
      <c r="AP12" s="224">
        <v>2.186666666666667</v>
      </c>
      <c r="AQ12" s="160">
        <v>25.2</v>
      </c>
      <c r="AR12" s="150">
        <v>1996</v>
      </c>
      <c r="AS12" s="223">
        <f>VALUE(I12)</f>
        <v>0</v>
      </c>
      <c r="AT12" s="8">
        <f>+AA12-AH12</f>
        <v>10.8</v>
      </c>
      <c r="AU12" s="8"/>
      <c r="AV12" s="8"/>
      <c r="AW12" s="229">
        <v>7</v>
      </c>
      <c r="AX12" s="221">
        <v>20</v>
      </c>
      <c r="AY12" s="221">
        <v>4</v>
      </c>
      <c r="AZ12" s="221">
        <v>20</v>
      </c>
      <c r="BA12" s="221">
        <v>7</v>
      </c>
      <c r="BB12" s="221">
        <v>20</v>
      </c>
      <c r="BC12" s="220">
        <v>4</v>
      </c>
      <c r="BD12" s="221">
        <v>8</v>
      </c>
      <c r="BE12" s="221">
        <v>10</v>
      </c>
      <c r="BF12" s="220">
        <v>6</v>
      </c>
      <c r="BG12" s="221">
        <v>2</v>
      </c>
      <c r="BH12" s="221">
        <v>2</v>
      </c>
      <c r="BI12" s="220">
        <v>1</v>
      </c>
      <c r="BJ12" s="221">
        <v>0</v>
      </c>
      <c r="BK12" s="221">
        <v>0</v>
      </c>
      <c r="BL12" s="220">
        <v>0</v>
      </c>
      <c r="BM12" s="243" t="s">
        <v>160</v>
      </c>
      <c r="BN12" s="237" t="s">
        <v>146</v>
      </c>
      <c r="BO12" s="236">
        <v>1.3</v>
      </c>
      <c r="BP12" s="236">
        <f>VALUE(C46)</f>
        <v>1.6766666666666663</v>
      </c>
      <c r="BQ12" s="236">
        <f>+BP12-BO12</f>
        <v>0.37666666666666626</v>
      </c>
      <c r="BR12" s="280">
        <f>MAX(C6:C36)</f>
        <v>10.4</v>
      </c>
      <c r="BS12" s="279">
        <f>MIN(C6:C36)</f>
        <v>-3.8</v>
      </c>
      <c r="BT12" s="278">
        <f>VALUE(AJ97)</f>
        <v>13</v>
      </c>
      <c r="BU12" s="277">
        <f>VALUE(AK97)</f>
        <v>10</v>
      </c>
      <c r="BW12" s="115">
        <v>1984</v>
      </c>
      <c r="BX12" s="114">
        <v>3.8633333333333324</v>
      </c>
      <c r="BY12" s="113">
        <v>9</v>
      </c>
      <c r="BZ12" s="20">
        <v>2008</v>
      </c>
      <c r="CA12" s="18">
        <v>6.3250000000000011</v>
      </c>
      <c r="CC12" s="111">
        <v>1984</v>
      </c>
      <c r="CD12" s="110">
        <v>7.9299999999999979</v>
      </c>
      <c r="CE12" s="109">
        <v>9</v>
      </c>
      <c r="CF12" s="20">
        <v>2002</v>
      </c>
      <c r="CG12" s="18">
        <v>9.6833333333333318</v>
      </c>
      <c r="CH12" s="4"/>
      <c r="CI12" s="111">
        <v>1984</v>
      </c>
      <c r="CJ12" s="110">
        <v>0.32666666666666672</v>
      </c>
      <c r="CK12" s="109">
        <v>9</v>
      </c>
      <c r="CL12" s="20">
        <v>2008</v>
      </c>
      <c r="CM12" s="18">
        <v>3.1100000000000003</v>
      </c>
      <c r="CN12" s="4"/>
      <c r="CO12" s="111">
        <v>1984</v>
      </c>
      <c r="CP12" s="110">
        <v>-1.5666666666666669</v>
      </c>
      <c r="CQ12" s="109">
        <v>9</v>
      </c>
      <c r="CR12" s="20">
        <v>2013</v>
      </c>
      <c r="CS12" s="18">
        <v>2.5933333333333333</v>
      </c>
      <c r="CT12" s="4"/>
      <c r="CU12" s="111">
        <v>1984</v>
      </c>
      <c r="CV12" s="110">
        <v>40</v>
      </c>
      <c r="CW12" s="109">
        <v>9</v>
      </c>
      <c r="CX12" s="20">
        <v>1981</v>
      </c>
      <c r="CY12" s="18">
        <v>74.600000000000009</v>
      </c>
      <c r="DA12" s="1" t="s">
        <v>168</v>
      </c>
    </row>
    <row r="13" spans="1:114" ht="15.4" customHeight="1" thickBot="1" x14ac:dyDescent="0.25">
      <c r="A13" s="13">
        <v>8</v>
      </c>
      <c r="B13" s="90">
        <v>9.1</v>
      </c>
      <c r="C13" s="160">
        <v>2.6</v>
      </c>
      <c r="D13" s="160">
        <v>-1</v>
      </c>
      <c r="E13" s="90">
        <v>3.2</v>
      </c>
      <c r="F13" s="160">
        <v>8.5</v>
      </c>
      <c r="G13" s="90">
        <v>6.2</v>
      </c>
      <c r="H13" s="192">
        <f>(E13+F13+G13+G13)/4</f>
        <v>6.0249999999999995</v>
      </c>
      <c r="I13" s="153">
        <v>0.3</v>
      </c>
      <c r="J13" s="232">
        <v>87</v>
      </c>
      <c r="K13" s="231">
        <v>68</v>
      </c>
      <c r="L13" s="230">
        <v>81</v>
      </c>
      <c r="M13" s="221"/>
      <c r="N13" s="220"/>
      <c r="O13" s="13">
        <v>8</v>
      </c>
      <c r="P13" s="160">
        <v>6.0061111111111121</v>
      </c>
      <c r="Q13" s="160">
        <v>13.350000000000001</v>
      </c>
      <c r="R13" s="150">
        <v>2013</v>
      </c>
      <c r="S13" s="160">
        <v>-1.3</v>
      </c>
      <c r="T13" s="150">
        <v>1980</v>
      </c>
      <c r="U13" s="153">
        <f>+H13</f>
        <v>6.0249999999999995</v>
      </c>
      <c r="V13" s="160">
        <v>9.91</v>
      </c>
      <c r="W13" s="160">
        <v>18.100000000000001</v>
      </c>
      <c r="X13" s="150">
        <v>2015</v>
      </c>
      <c r="Y13" s="160">
        <v>0.3</v>
      </c>
      <c r="Z13" s="150">
        <v>1980</v>
      </c>
      <c r="AA13" s="153">
        <f>+B13</f>
        <v>9.1</v>
      </c>
      <c r="AB13" s="225">
        <v>8</v>
      </c>
      <c r="AC13" s="224">
        <v>3.0622222222222217</v>
      </c>
      <c r="AD13" s="160">
        <v>10.9</v>
      </c>
      <c r="AE13" s="150" t="s">
        <v>165</v>
      </c>
      <c r="AF13" s="160">
        <v>-4.2</v>
      </c>
      <c r="AG13" s="150" t="s">
        <v>113</v>
      </c>
      <c r="AH13" s="153">
        <f>VALUE(C13)</f>
        <v>2.6</v>
      </c>
      <c r="AI13" s="225">
        <v>8</v>
      </c>
      <c r="AJ13" s="224">
        <v>2.253333333333333</v>
      </c>
      <c r="AK13" s="160">
        <v>11.7</v>
      </c>
      <c r="AL13" s="150" t="s">
        <v>167</v>
      </c>
      <c r="AM13" s="160">
        <v>-7.7</v>
      </c>
      <c r="AN13" s="150">
        <v>2016</v>
      </c>
      <c r="AO13" s="153">
        <f>VALUE(D13)</f>
        <v>-1</v>
      </c>
      <c r="AP13" s="224">
        <v>1.9288888888888884</v>
      </c>
      <c r="AQ13" s="160">
        <v>14.5</v>
      </c>
      <c r="AR13" s="150">
        <v>1999</v>
      </c>
      <c r="AS13" s="223">
        <f>VALUE(I13)</f>
        <v>0.3</v>
      </c>
      <c r="AT13" s="8">
        <f>+AA13-AH13</f>
        <v>6.5</v>
      </c>
      <c r="AU13" s="8"/>
      <c r="AV13" s="8"/>
      <c r="AW13" s="229">
        <v>8</v>
      </c>
      <c r="AX13" s="221">
        <v>20</v>
      </c>
      <c r="AY13" s="221">
        <v>2</v>
      </c>
      <c r="AZ13" s="221">
        <v>25</v>
      </c>
      <c r="BA13" s="221">
        <v>4</v>
      </c>
      <c r="BB13" s="221">
        <v>0</v>
      </c>
      <c r="BC13" s="220">
        <v>0</v>
      </c>
      <c r="BD13" s="221">
        <v>0</v>
      </c>
      <c r="BE13" s="221">
        <v>9</v>
      </c>
      <c r="BF13" s="220">
        <v>10</v>
      </c>
      <c r="BG13" s="221">
        <v>0</v>
      </c>
      <c r="BH13" s="221">
        <v>2</v>
      </c>
      <c r="BI13" s="220">
        <v>2</v>
      </c>
      <c r="BJ13" s="221">
        <v>0</v>
      </c>
      <c r="BK13" s="221">
        <v>0</v>
      </c>
      <c r="BL13" s="220">
        <v>0</v>
      </c>
      <c r="BM13" s="228"/>
      <c r="BN13" s="227" t="s">
        <v>145</v>
      </c>
      <c r="BO13" s="69">
        <v>4.5</v>
      </c>
      <c r="BP13" s="69">
        <f>VALUE([1]měsíce!D74)</f>
        <v>4.4930980310012574</v>
      </c>
      <c r="BQ13" s="275">
        <f>+BP13-BO13</f>
        <v>-6.9019689987426247E-3</v>
      </c>
      <c r="BR13" s="60">
        <f>VALUE([1]říjen!BR13)</f>
        <v>19.5</v>
      </c>
      <c r="BS13" s="217">
        <f>VALUE([1]říjen!BS13)</f>
        <v>-22.8</v>
      </c>
      <c r="BT13"/>
      <c r="BU13"/>
      <c r="BW13" s="115">
        <v>1985</v>
      </c>
      <c r="BX13" s="114">
        <v>0.13333333333333325</v>
      </c>
      <c r="BY13" s="113">
        <v>10</v>
      </c>
      <c r="BZ13" s="20">
        <v>2003</v>
      </c>
      <c r="CA13" s="18">
        <v>6.23</v>
      </c>
      <c r="CC13" s="111">
        <v>1985</v>
      </c>
      <c r="CD13" s="110">
        <v>3.0533333333333332</v>
      </c>
      <c r="CE13" s="109">
        <v>10</v>
      </c>
      <c r="CF13" s="20">
        <v>2008</v>
      </c>
      <c r="CG13" s="18">
        <v>9.663333333333334</v>
      </c>
      <c r="CH13" s="4"/>
      <c r="CI13" s="111">
        <v>1985</v>
      </c>
      <c r="CJ13" s="110">
        <v>-2.9333333333333331</v>
      </c>
      <c r="CK13" s="109">
        <v>10</v>
      </c>
      <c r="CL13" s="20">
        <v>1976</v>
      </c>
      <c r="CM13" s="18">
        <v>3.0633333333333339</v>
      </c>
      <c r="CN13" s="4"/>
      <c r="CO13" s="111">
        <v>1985</v>
      </c>
      <c r="CP13" s="110">
        <v>-4.1966666666666672</v>
      </c>
      <c r="CQ13" s="109">
        <v>10</v>
      </c>
      <c r="CR13" s="20">
        <v>2009</v>
      </c>
      <c r="CS13" s="18">
        <v>2.2966666666666669</v>
      </c>
      <c r="CT13" s="4"/>
      <c r="CU13" s="111">
        <v>1985</v>
      </c>
      <c r="CV13" s="110">
        <v>74.700000000000017</v>
      </c>
      <c r="CW13" s="109">
        <v>10</v>
      </c>
      <c r="CX13" s="20">
        <v>1990</v>
      </c>
      <c r="CY13" s="18">
        <v>70.3</v>
      </c>
      <c r="DA13" s="284" t="s">
        <v>166</v>
      </c>
      <c r="DB13" s="283">
        <f>COUNTIF(N6:N36,"&gt;0")</f>
        <v>4</v>
      </c>
    </row>
    <row r="14" spans="1:114" ht="15.4" customHeight="1" x14ac:dyDescent="0.2">
      <c r="A14" s="13">
        <v>9</v>
      </c>
      <c r="B14" s="90">
        <v>8.6999999999999993</v>
      </c>
      <c r="C14" s="160">
        <v>-0.1</v>
      </c>
      <c r="D14" s="160">
        <v>0</v>
      </c>
      <c r="E14" s="90">
        <v>3</v>
      </c>
      <c r="F14" s="160">
        <v>8.5</v>
      </c>
      <c r="G14" s="90">
        <v>0.8</v>
      </c>
      <c r="H14" s="192">
        <f>(E14+F14+G14+G14)/4</f>
        <v>3.2750000000000004</v>
      </c>
      <c r="I14" s="153"/>
      <c r="J14" s="232">
        <v>95</v>
      </c>
      <c r="K14" s="231">
        <v>72</v>
      </c>
      <c r="L14" s="230">
        <v>93</v>
      </c>
      <c r="M14" s="221"/>
      <c r="N14" s="220"/>
      <c r="O14" s="13">
        <v>9</v>
      </c>
      <c r="P14" s="160">
        <v>5.2316666666666656</v>
      </c>
      <c r="Q14" s="160">
        <v>11.8</v>
      </c>
      <c r="R14" s="150">
        <v>1982</v>
      </c>
      <c r="S14" s="160">
        <v>-4</v>
      </c>
      <c r="T14" s="150">
        <v>1988</v>
      </c>
      <c r="U14" s="153">
        <f>+H14</f>
        <v>3.2750000000000004</v>
      </c>
      <c r="V14" s="160">
        <v>9.2961111111111094</v>
      </c>
      <c r="W14" s="160">
        <v>16.899999999999999</v>
      </c>
      <c r="X14" s="150">
        <v>2018</v>
      </c>
      <c r="Y14" s="160">
        <v>0.7</v>
      </c>
      <c r="Z14" s="150">
        <v>1981</v>
      </c>
      <c r="AA14" s="153">
        <f>+B14</f>
        <v>8.6999999999999993</v>
      </c>
      <c r="AB14" s="225">
        <v>9</v>
      </c>
      <c r="AC14" s="224">
        <v>1.8999999999999995</v>
      </c>
      <c r="AD14" s="160">
        <v>9.5</v>
      </c>
      <c r="AE14" s="150" t="s">
        <v>118</v>
      </c>
      <c r="AF14" s="160">
        <v>-10.5</v>
      </c>
      <c r="AG14" s="150" t="s">
        <v>163</v>
      </c>
      <c r="AH14" s="153">
        <f>VALUE(C14)</f>
        <v>-0.1</v>
      </c>
      <c r="AI14" s="225">
        <v>9</v>
      </c>
      <c r="AJ14" s="224">
        <v>0.75111111111111106</v>
      </c>
      <c r="AK14" s="160">
        <v>10.9</v>
      </c>
      <c r="AL14" s="150" t="s">
        <v>165</v>
      </c>
      <c r="AM14" s="160">
        <v>-13.1</v>
      </c>
      <c r="AN14" s="150" t="s">
        <v>98</v>
      </c>
      <c r="AO14" s="153">
        <f>VALUE(D14)</f>
        <v>0</v>
      </c>
      <c r="AP14" s="224">
        <v>1.2622222222222221</v>
      </c>
      <c r="AQ14" s="160">
        <v>12</v>
      </c>
      <c r="AR14" s="150">
        <v>1999</v>
      </c>
      <c r="AS14" s="223">
        <f>VALUE(I14)</f>
        <v>0</v>
      </c>
      <c r="AT14" s="8">
        <f>+AA14-AH14</f>
        <v>8.7999999999999989</v>
      </c>
      <c r="AU14" s="8"/>
      <c r="AV14" s="8"/>
      <c r="AW14" s="229">
        <v>9</v>
      </c>
      <c r="AX14" s="221">
        <v>0</v>
      </c>
      <c r="AY14" s="221">
        <v>0</v>
      </c>
      <c r="AZ14" s="221">
        <v>2</v>
      </c>
      <c r="BA14" s="221">
        <v>2</v>
      </c>
      <c r="BB14" s="221">
        <v>0</v>
      </c>
      <c r="BC14" s="220">
        <v>0</v>
      </c>
      <c r="BD14" s="221">
        <v>10</v>
      </c>
      <c r="BE14" s="221">
        <v>10</v>
      </c>
      <c r="BF14" s="220">
        <v>0</v>
      </c>
      <c r="BG14" s="221">
        <v>2</v>
      </c>
      <c r="BH14" s="221">
        <v>2</v>
      </c>
      <c r="BI14" s="220">
        <v>0</v>
      </c>
      <c r="BJ14" s="221">
        <v>1</v>
      </c>
      <c r="BK14" s="221">
        <v>0</v>
      </c>
      <c r="BL14" s="220">
        <v>0</v>
      </c>
      <c r="BM14" s="228"/>
      <c r="BN14" s="227" t="s">
        <v>138</v>
      </c>
      <c r="BO14" s="274"/>
      <c r="BP14" s="273"/>
      <c r="BQ14" s="273"/>
      <c r="BR14" s="273"/>
      <c r="BS14" s="272"/>
      <c r="BT14"/>
      <c r="BU14"/>
      <c r="BW14" s="115">
        <v>1986</v>
      </c>
      <c r="BX14" s="114">
        <v>5.123333333333334</v>
      </c>
      <c r="BY14" s="113">
        <v>11</v>
      </c>
      <c r="BZ14" s="20">
        <v>1996</v>
      </c>
      <c r="CA14" s="18">
        <v>6.2033333333333331</v>
      </c>
      <c r="CC14" s="111">
        <v>1986</v>
      </c>
      <c r="CD14" s="110">
        <v>8.7466666666666661</v>
      </c>
      <c r="CE14" s="109">
        <v>11</v>
      </c>
      <c r="CF14" s="20">
        <v>2003</v>
      </c>
      <c r="CG14" s="18">
        <v>9.5166666666666639</v>
      </c>
      <c r="CH14" s="4"/>
      <c r="CI14" s="111">
        <v>1986</v>
      </c>
      <c r="CJ14" s="110">
        <v>1.8533333333333333</v>
      </c>
      <c r="CK14" s="109">
        <v>11</v>
      </c>
      <c r="CL14" s="20">
        <v>2003</v>
      </c>
      <c r="CM14" s="18">
        <v>3.0200000000000009</v>
      </c>
      <c r="CN14" s="4"/>
      <c r="CO14" s="111">
        <v>1986</v>
      </c>
      <c r="CP14" s="110">
        <v>-0.36666666666666659</v>
      </c>
      <c r="CQ14" s="109">
        <v>11</v>
      </c>
      <c r="CR14" s="20">
        <v>2003</v>
      </c>
      <c r="CS14" s="18">
        <v>2.0700000000000003</v>
      </c>
      <c r="CT14" s="4"/>
      <c r="CU14" s="111">
        <v>1986</v>
      </c>
      <c r="CV14" s="110">
        <v>27.299999999999997</v>
      </c>
      <c r="CW14" s="109">
        <v>11</v>
      </c>
      <c r="CX14" s="20">
        <v>1976</v>
      </c>
      <c r="CY14" s="18">
        <v>69.800000000000011</v>
      </c>
      <c r="DA14" s="115" t="s">
        <v>164</v>
      </c>
      <c r="DB14" s="281">
        <f>AVERAGE(N6:N36)</f>
        <v>6</v>
      </c>
    </row>
    <row r="15" spans="1:114" ht="15.4" customHeight="1" thickBot="1" x14ac:dyDescent="0.25">
      <c r="A15" s="26">
        <v>10</v>
      </c>
      <c r="B15" s="255">
        <v>11.9</v>
      </c>
      <c r="C15" s="187">
        <v>0.3</v>
      </c>
      <c r="D15" s="187">
        <v>-2.5</v>
      </c>
      <c r="E15" s="255">
        <v>6.8</v>
      </c>
      <c r="F15" s="187">
        <v>11.6</v>
      </c>
      <c r="G15" s="255">
        <v>7.7</v>
      </c>
      <c r="H15" s="186">
        <f>(E15+F15+G15+G15)/4</f>
        <v>8.4499999999999993</v>
      </c>
      <c r="I15" s="180"/>
      <c r="J15" s="254">
        <v>63</v>
      </c>
      <c r="K15" s="253">
        <v>47</v>
      </c>
      <c r="L15" s="252">
        <v>55</v>
      </c>
      <c r="M15" s="248"/>
      <c r="N15" s="247"/>
      <c r="O15" s="26">
        <v>10</v>
      </c>
      <c r="P15" s="187">
        <v>4.9188888888888904</v>
      </c>
      <c r="Q15" s="187">
        <v>13.7</v>
      </c>
      <c r="R15" s="177">
        <v>2014</v>
      </c>
      <c r="S15" s="187">
        <v>-2.1</v>
      </c>
      <c r="T15" s="177">
        <v>1981</v>
      </c>
      <c r="U15" s="153">
        <f>+H15</f>
        <v>8.4499999999999993</v>
      </c>
      <c r="V15" s="187">
        <v>7.9783333333333326</v>
      </c>
      <c r="W15" s="187">
        <v>16.600000000000001</v>
      </c>
      <c r="X15" s="177">
        <v>2015</v>
      </c>
      <c r="Y15" s="187">
        <v>-1.5</v>
      </c>
      <c r="Z15" s="177">
        <v>1981</v>
      </c>
      <c r="AA15" s="153">
        <f>+B15</f>
        <v>11.9</v>
      </c>
      <c r="AB15" s="251">
        <v>10</v>
      </c>
      <c r="AC15" s="250">
        <v>1.6755555555555555</v>
      </c>
      <c r="AD15" s="187">
        <v>11.2</v>
      </c>
      <c r="AE15" s="177">
        <v>2015</v>
      </c>
      <c r="AF15" s="187">
        <v>-7.3</v>
      </c>
      <c r="AG15" s="177" t="s">
        <v>163</v>
      </c>
      <c r="AH15" s="153">
        <f>VALUE(C15)</f>
        <v>0.3</v>
      </c>
      <c r="AI15" s="251">
        <v>10</v>
      </c>
      <c r="AJ15" s="250">
        <v>0.59111111111111114</v>
      </c>
      <c r="AK15" s="187">
        <v>9.1999999999999993</v>
      </c>
      <c r="AL15" s="177">
        <v>2015</v>
      </c>
      <c r="AM15" s="187">
        <v>-8.5</v>
      </c>
      <c r="AN15" s="177" t="s">
        <v>162</v>
      </c>
      <c r="AO15" s="153">
        <f>VALUE(D15)</f>
        <v>-2.5</v>
      </c>
      <c r="AP15" s="250">
        <v>1.8577777777777773</v>
      </c>
      <c r="AQ15" s="187">
        <v>36.799999999999997</v>
      </c>
      <c r="AR15" s="177">
        <v>2009</v>
      </c>
      <c r="AS15" s="249">
        <f>VALUE(I15)</f>
        <v>0</v>
      </c>
      <c r="AT15" s="8">
        <f>+AA15-AH15</f>
        <v>11.6</v>
      </c>
      <c r="AU15" s="8"/>
      <c r="AV15" s="8"/>
      <c r="AW15" s="222">
        <v>10</v>
      </c>
      <c r="AX15" s="248">
        <v>16</v>
      </c>
      <c r="AY15" s="248">
        <v>9</v>
      </c>
      <c r="AZ15" s="248">
        <v>18</v>
      </c>
      <c r="BA15" s="248">
        <v>7</v>
      </c>
      <c r="BB15" s="248">
        <v>20</v>
      </c>
      <c r="BC15" s="247">
        <v>7</v>
      </c>
      <c r="BD15" s="248">
        <v>1</v>
      </c>
      <c r="BE15" s="248">
        <v>2</v>
      </c>
      <c r="BF15" s="247">
        <v>2</v>
      </c>
      <c r="BG15" s="248">
        <v>0</v>
      </c>
      <c r="BH15" s="248">
        <v>0</v>
      </c>
      <c r="BI15" s="247">
        <v>0</v>
      </c>
      <c r="BJ15" s="248">
        <v>0</v>
      </c>
      <c r="BK15" s="248">
        <v>0</v>
      </c>
      <c r="BL15" s="247">
        <v>0</v>
      </c>
      <c r="BM15" s="219"/>
      <c r="BN15" s="218" t="s">
        <v>156</v>
      </c>
      <c r="BO15" s="271"/>
      <c r="BP15" s="270"/>
      <c r="BQ15" s="270"/>
      <c r="BR15" s="270"/>
      <c r="BS15" s="282"/>
      <c r="BT15"/>
      <c r="BU15"/>
      <c r="BW15" s="115">
        <v>1987</v>
      </c>
      <c r="BX15" s="114">
        <v>4.4733333333333336</v>
      </c>
      <c r="BY15" s="113">
        <v>12</v>
      </c>
      <c r="BZ15" s="20">
        <v>1976</v>
      </c>
      <c r="CA15" s="18">
        <v>5.7533333333333356</v>
      </c>
      <c r="CC15" s="111">
        <v>1987</v>
      </c>
      <c r="CD15" s="110">
        <v>6.72</v>
      </c>
      <c r="CE15" s="109">
        <v>12</v>
      </c>
      <c r="CF15" s="20">
        <v>1996</v>
      </c>
      <c r="CG15" s="18">
        <v>9.1600000000000037</v>
      </c>
      <c r="CH15" s="4"/>
      <c r="CI15" s="111">
        <v>1987</v>
      </c>
      <c r="CJ15" s="110">
        <v>2.1999999999999997</v>
      </c>
      <c r="CK15" s="109">
        <v>12</v>
      </c>
      <c r="CL15" s="20">
        <v>1996</v>
      </c>
      <c r="CM15" s="18">
        <v>3.003333333333333</v>
      </c>
      <c r="CN15" s="4"/>
      <c r="CO15" s="111">
        <v>1987</v>
      </c>
      <c r="CP15" s="110">
        <v>0.65333333333333321</v>
      </c>
      <c r="CQ15" s="109">
        <v>12</v>
      </c>
      <c r="CR15" s="20">
        <v>1976</v>
      </c>
      <c r="CS15" s="18">
        <v>1.2566666666666668</v>
      </c>
      <c r="CT15" s="4"/>
      <c r="CU15" s="111">
        <v>1987</v>
      </c>
      <c r="CV15" s="110">
        <v>56.900000000000006</v>
      </c>
      <c r="CW15" s="109">
        <v>12</v>
      </c>
      <c r="CX15" s="20">
        <v>2017</v>
      </c>
      <c r="CY15" s="18">
        <v>69.099999999999994</v>
      </c>
      <c r="DA15" s="115" t="s">
        <v>161</v>
      </c>
      <c r="DB15" s="281">
        <f>MAX(N6:N36)</f>
        <v>10</v>
      </c>
    </row>
    <row r="16" spans="1:114" ht="15.4" customHeight="1" thickBot="1" x14ac:dyDescent="0.25">
      <c r="A16" s="13">
        <v>11</v>
      </c>
      <c r="B16" s="90">
        <v>11.6</v>
      </c>
      <c r="C16" s="160">
        <v>3.6</v>
      </c>
      <c r="D16" s="160">
        <v>1.7</v>
      </c>
      <c r="E16" s="90">
        <v>4.2</v>
      </c>
      <c r="F16" s="160">
        <v>10.5</v>
      </c>
      <c r="G16" s="90">
        <v>3.6</v>
      </c>
      <c r="H16" s="192">
        <f>(E16+F16+G16+G16)/4</f>
        <v>5.4750000000000005</v>
      </c>
      <c r="I16" s="153"/>
      <c r="J16" s="232">
        <v>83</v>
      </c>
      <c r="K16" s="231">
        <v>59</v>
      </c>
      <c r="L16" s="230">
        <v>91</v>
      </c>
      <c r="M16" s="221"/>
      <c r="N16" s="220"/>
      <c r="O16" s="13">
        <v>11</v>
      </c>
      <c r="P16" s="160">
        <v>4.4988888888888896</v>
      </c>
      <c r="Q16" s="160">
        <v>15.05</v>
      </c>
      <c r="R16" s="150">
        <v>2014</v>
      </c>
      <c r="S16" s="160">
        <v>-3.4</v>
      </c>
      <c r="T16" s="150">
        <v>1980</v>
      </c>
      <c r="U16" s="209">
        <f>+H16</f>
        <v>5.4750000000000005</v>
      </c>
      <c r="V16" s="160">
        <v>7.8599999999999985</v>
      </c>
      <c r="W16" s="160">
        <v>17.8</v>
      </c>
      <c r="X16" s="150">
        <v>2014</v>
      </c>
      <c r="Y16" s="160">
        <v>-0.7</v>
      </c>
      <c r="Z16" s="150">
        <v>2003</v>
      </c>
      <c r="AA16" s="209">
        <f>+B16</f>
        <v>11.6</v>
      </c>
      <c r="AB16" s="225">
        <v>11</v>
      </c>
      <c r="AC16" s="224">
        <v>1.1888888888888884</v>
      </c>
      <c r="AD16" s="160">
        <v>12.5</v>
      </c>
      <c r="AE16" s="150" t="s">
        <v>107</v>
      </c>
      <c r="AF16" s="160">
        <v>-9.2000000000000011</v>
      </c>
      <c r="AG16" s="150" t="s">
        <v>120</v>
      </c>
      <c r="AH16" s="209">
        <f>VALUE(C16)</f>
        <v>3.6</v>
      </c>
      <c r="AI16" s="225">
        <v>11</v>
      </c>
      <c r="AJ16" s="224">
        <v>0.21555555555555581</v>
      </c>
      <c r="AK16" s="160">
        <v>10.199999999999999</v>
      </c>
      <c r="AL16" s="150" t="s">
        <v>99</v>
      </c>
      <c r="AM16" s="160">
        <v>-14.5</v>
      </c>
      <c r="AN16" s="150" t="s">
        <v>120</v>
      </c>
      <c r="AO16" s="209">
        <f>VALUE(D16)</f>
        <v>1.7</v>
      </c>
      <c r="AP16" s="224">
        <v>1.6755555555555557</v>
      </c>
      <c r="AQ16" s="160">
        <v>36.200000000000003</v>
      </c>
      <c r="AR16" s="150">
        <v>2009</v>
      </c>
      <c r="AS16" s="223">
        <f>VALUE(I16)</f>
        <v>0</v>
      </c>
      <c r="AT16" s="8">
        <f>+AA16-AH16</f>
        <v>8</v>
      </c>
      <c r="AU16" s="8"/>
      <c r="AV16" s="8"/>
      <c r="AW16" s="229">
        <v>11</v>
      </c>
      <c r="AX16" s="221">
        <v>20</v>
      </c>
      <c r="AY16" s="221">
        <v>4</v>
      </c>
      <c r="AZ16" s="221">
        <v>25</v>
      </c>
      <c r="BA16" s="221">
        <v>7</v>
      </c>
      <c r="BB16" s="221">
        <v>25</v>
      </c>
      <c r="BC16" s="220">
        <v>4</v>
      </c>
      <c r="BD16" s="221">
        <v>1</v>
      </c>
      <c r="BE16" s="221">
        <v>0</v>
      </c>
      <c r="BF16" s="220">
        <v>0</v>
      </c>
      <c r="BG16" s="221">
        <v>0</v>
      </c>
      <c r="BH16" s="221">
        <v>0</v>
      </c>
      <c r="BI16" s="220">
        <v>0</v>
      </c>
      <c r="BJ16" s="221">
        <v>0</v>
      </c>
      <c r="BK16" s="221">
        <v>0</v>
      </c>
      <c r="BL16" s="220">
        <v>0</v>
      </c>
      <c r="BM16" s="243" t="s">
        <v>160</v>
      </c>
      <c r="BN16" s="237" t="s">
        <v>146</v>
      </c>
      <c r="BO16" s="236">
        <v>-0.2</v>
      </c>
      <c r="BP16" s="236">
        <f>VALUE(D46)</f>
        <v>0.77666666666666684</v>
      </c>
      <c r="BQ16" s="236">
        <f>+BP16-BO16</f>
        <v>0.97666666666666679</v>
      </c>
      <c r="BR16" s="280">
        <f>MAX(D6:D36)</f>
        <v>8.5</v>
      </c>
      <c r="BS16" s="279">
        <f>MIN(D6:D36)</f>
        <v>-6.4</v>
      </c>
      <c r="BT16" s="278">
        <f>VALUE(AR97)</f>
        <v>15</v>
      </c>
      <c r="BU16" s="277">
        <f>VALUE(AS97)</f>
        <v>9</v>
      </c>
      <c r="BW16" s="115">
        <v>1988</v>
      </c>
      <c r="BX16" s="114">
        <v>-0.73666666666666658</v>
      </c>
      <c r="BY16" s="113">
        <v>13</v>
      </c>
      <c r="BZ16" s="20">
        <v>1982</v>
      </c>
      <c r="CA16" s="18">
        <v>5.7500000000000009</v>
      </c>
      <c r="CC16" s="111">
        <v>1988</v>
      </c>
      <c r="CD16" s="110">
        <v>2.7566666666666668</v>
      </c>
      <c r="CE16" s="109">
        <v>13</v>
      </c>
      <c r="CF16" s="20">
        <v>1982</v>
      </c>
      <c r="CG16" s="18">
        <v>8.7766666666666673</v>
      </c>
      <c r="CH16" s="4"/>
      <c r="CI16" s="111">
        <v>1988</v>
      </c>
      <c r="CJ16" s="110">
        <v>-4.2500000000000009</v>
      </c>
      <c r="CK16" s="109">
        <v>13</v>
      </c>
      <c r="CL16" s="20">
        <v>2015</v>
      </c>
      <c r="CM16" s="18">
        <v>2.36</v>
      </c>
      <c r="CN16" s="4"/>
      <c r="CO16" s="111">
        <v>1988</v>
      </c>
      <c r="CP16" s="110">
        <v>-5.8566666666666674</v>
      </c>
      <c r="CQ16" s="109">
        <v>13</v>
      </c>
      <c r="CR16" s="20">
        <v>2020</v>
      </c>
      <c r="CS16" s="18">
        <v>1.2</v>
      </c>
      <c r="CT16" s="4"/>
      <c r="CU16" s="111">
        <v>1988</v>
      </c>
      <c r="CV16" s="110">
        <v>37.999999999999993</v>
      </c>
      <c r="CW16" s="109">
        <v>13</v>
      </c>
      <c r="CX16" s="20">
        <v>1979</v>
      </c>
      <c r="CY16" s="18">
        <v>66.100000000000009</v>
      </c>
      <c r="DA16" s="89" t="s">
        <v>159</v>
      </c>
      <c r="DB16" s="276">
        <v>27</v>
      </c>
    </row>
    <row r="17" spans="1:103" ht="15.4" customHeight="1" thickBot="1" x14ac:dyDescent="0.25">
      <c r="A17" s="13">
        <v>12</v>
      </c>
      <c r="B17" s="90">
        <v>7.1</v>
      </c>
      <c r="C17" s="160">
        <v>-1</v>
      </c>
      <c r="D17" s="160">
        <v>-0.9</v>
      </c>
      <c r="E17" s="90">
        <v>4.5999999999999996</v>
      </c>
      <c r="F17" s="160">
        <v>6.9</v>
      </c>
      <c r="G17" s="90">
        <v>-0.5</v>
      </c>
      <c r="H17" s="192">
        <f>(E17+F17+G17+G17)/4</f>
        <v>2.625</v>
      </c>
      <c r="I17" s="153"/>
      <c r="J17" s="232">
        <v>86</v>
      </c>
      <c r="K17" s="231">
        <v>79</v>
      </c>
      <c r="L17" s="230">
        <v>94</v>
      </c>
      <c r="M17" s="221"/>
      <c r="N17" s="220"/>
      <c r="O17" s="13">
        <v>12</v>
      </c>
      <c r="P17" s="160">
        <v>4.4705555555555554</v>
      </c>
      <c r="Q17" s="160">
        <v>14.8</v>
      </c>
      <c r="R17" s="150">
        <v>1996</v>
      </c>
      <c r="S17" s="160">
        <v>-4</v>
      </c>
      <c r="T17" s="150">
        <v>1984</v>
      </c>
      <c r="U17" s="153">
        <f>+H17</f>
        <v>2.625</v>
      </c>
      <c r="V17" s="160">
        <v>7.6844444444444457</v>
      </c>
      <c r="W17" s="160">
        <v>17.100000000000001</v>
      </c>
      <c r="X17" s="150">
        <v>2018</v>
      </c>
      <c r="Y17" s="160">
        <v>0.3</v>
      </c>
      <c r="Z17" s="150">
        <v>1984</v>
      </c>
      <c r="AA17" s="153">
        <f>+B17</f>
        <v>7.1</v>
      </c>
      <c r="AB17" s="225">
        <v>12</v>
      </c>
      <c r="AC17" s="224">
        <v>1.3266666666666667</v>
      </c>
      <c r="AD17" s="160">
        <v>13</v>
      </c>
      <c r="AE17" s="150" t="s">
        <v>107</v>
      </c>
      <c r="AF17" s="160">
        <v>-7.3</v>
      </c>
      <c r="AG17" s="150" t="s">
        <v>158</v>
      </c>
      <c r="AH17" s="153">
        <f>VALUE(C17)</f>
        <v>-1</v>
      </c>
      <c r="AI17" s="225">
        <v>12</v>
      </c>
      <c r="AJ17" s="224">
        <v>0.37777777777777793</v>
      </c>
      <c r="AK17" s="160">
        <v>11.7</v>
      </c>
      <c r="AL17" s="150" t="s">
        <v>106</v>
      </c>
      <c r="AM17" s="160">
        <v>-8.8000000000000007</v>
      </c>
      <c r="AN17" s="150" t="s">
        <v>158</v>
      </c>
      <c r="AO17" s="153">
        <f>VALUE(D17)</f>
        <v>-0.9</v>
      </c>
      <c r="AP17" s="224">
        <v>1.2733333333333332</v>
      </c>
      <c r="AQ17" s="160">
        <v>17.399999999999999</v>
      </c>
      <c r="AR17" s="150">
        <v>2017</v>
      </c>
      <c r="AS17" s="223">
        <f>VALUE(I17)</f>
        <v>0</v>
      </c>
      <c r="AT17" s="8">
        <f>+AA17-AH17</f>
        <v>8.1</v>
      </c>
      <c r="AU17" s="8"/>
      <c r="AV17" s="8"/>
      <c r="AW17" s="229">
        <v>12</v>
      </c>
      <c r="AX17" s="221">
        <v>0</v>
      </c>
      <c r="AY17" s="221">
        <v>0</v>
      </c>
      <c r="AZ17" s="221">
        <v>0</v>
      </c>
      <c r="BA17" s="221">
        <v>0</v>
      </c>
      <c r="BB17" s="221">
        <v>0</v>
      </c>
      <c r="BC17" s="220">
        <v>0</v>
      </c>
      <c r="BD17" s="221">
        <v>10</v>
      </c>
      <c r="BE17" s="221">
        <v>0</v>
      </c>
      <c r="BF17" s="220">
        <v>0</v>
      </c>
      <c r="BG17" s="221">
        <v>2</v>
      </c>
      <c r="BH17" s="221">
        <v>0</v>
      </c>
      <c r="BI17" s="220">
        <v>0</v>
      </c>
      <c r="BJ17" s="221">
        <v>0</v>
      </c>
      <c r="BK17" s="221">
        <v>0</v>
      </c>
      <c r="BL17" s="220">
        <v>0</v>
      </c>
      <c r="BM17" s="228" t="s">
        <v>157</v>
      </c>
      <c r="BN17" s="227" t="s">
        <v>145</v>
      </c>
      <c r="BO17" s="69">
        <v>2.7</v>
      </c>
      <c r="BP17" s="69">
        <f>VALUE([1]měsíce!E74)</f>
        <v>3.2433235581622673</v>
      </c>
      <c r="BQ17" s="275">
        <f>+BP17-BO17</f>
        <v>0.54332355816226707</v>
      </c>
      <c r="BR17" s="60">
        <f>VALUE([1]říjen!BR17)</f>
        <v>19.600000000000001</v>
      </c>
      <c r="BS17" s="217">
        <f>VALUE([1]říjen!BS17)</f>
        <v>-25.3</v>
      </c>
      <c r="BW17" s="115">
        <v>1989</v>
      </c>
      <c r="BX17" s="114">
        <v>1.7766666666666662</v>
      </c>
      <c r="BY17" s="113">
        <v>14</v>
      </c>
      <c r="BZ17" s="20">
        <v>2013</v>
      </c>
      <c r="CA17" s="18">
        <v>5.1324999999999985</v>
      </c>
      <c r="CC17" s="111">
        <v>1989</v>
      </c>
      <c r="CD17" s="110">
        <v>5.8799999999999981</v>
      </c>
      <c r="CE17" s="109">
        <v>14</v>
      </c>
      <c r="CF17" s="20">
        <v>1986</v>
      </c>
      <c r="CG17" s="18">
        <v>8.7466666666666661</v>
      </c>
      <c r="CH17" s="4"/>
      <c r="CI17" s="111">
        <v>1989</v>
      </c>
      <c r="CJ17" s="110">
        <v>-1.6833333333333331</v>
      </c>
      <c r="CK17" s="109">
        <v>14</v>
      </c>
      <c r="CL17" s="20">
        <v>2013</v>
      </c>
      <c r="CM17" s="18">
        <v>2.2400000000000007</v>
      </c>
      <c r="CN17" s="4"/>
      <c r="CO17" s="111">
        <v>1989</v>
      </c>
      <c r="CP17" s="110">
        <v>-3.05</v>
      </c>
      <c r="CQ17" s="109">
        <v>14</v>
      </c>
      <c r="CR17" s="20">
        <v>2008</v>
      </c>
      <c r="CS17" s="18">
        <v>1.0366666666666668</v>
      </c>
      <c r="CT17" s="4"/>
      <c r="CU17" s="111">
        <v>1989</v>
      </c>
      <c r="CV17" s="110">
        <v>23.299999999999997</v>
      </c>
      <c r="CW17" s="109">
        <v>14</v>
      </c>
      <c r="CX17" s="20">
        <v>1995</v>
      </c>
      <c r="CY17" s="18">
        <v>65.800000000000026</v>
      </c>
    </row>
    <row r="18" spans="1:103" ht="15.4" customHeight="1" x14ac:dyDescent="0.2">
      <c r="A18" s="13">
        <v>13</v>
      </c>
      <c r="B18" s="90">
        <v>5.2</v>
      </c>
      <c r="C18" s="160">
        <v>-2</v>
      </c>
      <c r="D18" s="160">
        <v>-4.0999999999999996</v>
      </c>
      <c r="E18" s="90">
        <v>-0.8</v>
      </c>
      <c r="F18" s="160">
        <v>4.5</v>
      </c>
      <c r="G18" s="90">
        <v>3.4</v>
      </c>
      <c r="H18" s="192">
        <f>(E18+F18+G18+G18)/4</f>
        <v>2.625</v>
      </c>
      <c r="I18" s="153">
        <v>0.1</v>
      </c>
      <c r="J18" s="232">
        <v>93</v>
      </c>
      <c r="K18" s="231">
        <v>82</v>
      </c>
      <c r="L18" s="230">
        <v>90</v>
      </c>
      <c r="M18" s="221"/>
      <c r="N18" s="220"/>
      <c r="O18" s="13">
        <v>13</v>
      </c>
      <c r="P18" s="160">
        <v>3.8422222222222229</v>
      </c>
      <c r="Q18" s="160">
        <v>13.9</v>
      </c>
      <c r="R18" s="150">
        <v>1996</v>
      </c>
      <c r="S18" s="160">
        <v>-5.3</v>
      </c>
      <c r="T18" s="150">
        <v>1983</v>
      </c>
      <c r="U18" s="153">
        <f>+H18</f>
        <v>2.625</v>
      </c>
      <c r="V18" s="160">
        <v>7.2283333333333326</v>
      </c>
      <c r="W18" s="160">
        <v>16.899999999999999</v>
      </c>
      <c r="X18" s="150">
        <v>2010</v>
      </c>
      <c r="Y18" s="160">
        <v>-2</v>
      </c>
      <c r="Z18" s="150">
        <v>1994</v>
      </c>
      <c r="AA18" s="153">
        <f>+B18</f>
        <v>5.2</v>
      </c>
      <c r="AB18" s="225">
        <v>13</v>
      </c>
      <c r="AC18" s="224">
        <v>0.93111111111111122</v>
      </c>
      <c r="AD18" s="160">
        <v>9.4</v>
      </c>
      <c r="AE18" s="150">
        <v>2018</v>
      </c>
      <c r="AF18" s="160">
        <v>-9.6</v>
      </c>
      <c r="AG18" s="150" t="s">
        <v>115</v>
      </c>
      <c r="AH18" s="153">
        <f>VALUE(C18)</f>
        <v>-2</v>
      </c>
      <c r="AI18" s="225">
        <v>13</v>
      </c>
      <c r="AJ18" s="224">
        <v>0.47333333333333327</v>
      </c>
      <c r="AK18" s="160">
        <v>12.5</v>
      </c>
      <c r="AL18" s="150" t="s">
        <v>106</v>
      </c>
      <c r="AM18" s="160">
        <v>-13.2</v>
      </c>
      <c r="AN18" s="150" t="s">
        <v>115</v>
      </c>
      <c r="AO18" s="153">
        <f>VALUE(D18)</f>
        <v>-4.0999999999999996</v>
      </c>
      <c r="AP18" s="224">
        <v>3.086666666666666</v>
      </c>
      <c r="AQ18" s="160">
        <v>47.8</v>
      </c>
      <c r="AR18" s="150">
        <v>1997</v>
      </c>
      <c r="AS18" s="223">
        <f>VALUE(I18)</f>
        <v>0.1</v>
      </c>
      <c r="AT18" s="8">
        <f>+AA18-AH18</f>
        <v>7.2</v>
      </c>
      <c r="AU18" s="8"/>
      <c r="AV18" s="8"/>
      <c r="AW18" s="229">
        <v>13</v>
      </c>
      <c r="AX18" s="221">
        <v>0</v>
      </c>
      <c r="AY18" s="221">
        <v>0</v>
      </c>
      <c r="AZ18" s="221">
        <v>31</v>
      </c>
      <c r="BA18" s="221">
        <v>4</v>
      </c>
      <c r="BB18" s="221">
        <v>20</v>
      </c>
      <c r="BC18" s="220">
        <v>2</v>
      </c>
      <c r="BD18" s="221">
        <v>8</v>
      </c>
      <c r="BE18" s="221">
        <v>8</v>
      </c>
      <c r="BF18" s="220">
        <v>8</v>
      </c>
      <c r="BG18" s="221">
        <v>2</v>
      </c>
      <c r="BH18" s="221">
        <v>2</v>
      </c>
      <c r="BI18" s="220">
        <v>2</v>
      </c>
      <c r="BJ18" s="221">
        <v>0</v>
      </c>
      <c r="BK18" s="221">
        <v>0</v>
      </c>
      <c r="BL18" s="220">
        <v>0</v>
      </c>
      <c r="BM18" s="228"/>
      <c r="BN18" s="227" t="s">
        <v>138</v>
      </c>
      <c r="BO18" s="274"/>
      <c r="BP18" s="273"/>
      <c r="BQ18" s="273"/>
      <c r="BR18" s="273"/>
      <c r="BS18" s="272"/>
      <c r="BW18" s="115">
        <v>1990</v>
      </c>
      <c r="BX18" s="114">
        <v>4.4700000000000006</v>
      </c>
      <c r="BY18" s="113">
        <v>15</v>
      </c>
      <c r="BZ18" s="20">
        <v>1986</v>
      </c>
      <c r="CA18" s="18">
        <v>5.123333333333334</v>
      </c>
      <c r="CC18" s="111">
        <v>1990</v>
      </c>
      <c r="CD18" s="110">
        <v>7.6499999999999995</v>
      </c>
      <c r="CE18" s="109">
        <v>15</v>
      </c>
      <c r="CF18" s="20">
        <v>2016</v>
      </c>
      <c r="CG18" s="18">
        <v>8.1133333333333333</v>
      </c>
      <c r="CH18" s="4"/>
      <c r="CI18" s="111">
        <v>1990</v>
      </c>
      <c r="CJ18" s="110">
        <v>2.0033333333333334</v>
      </c>
      <c r="CK18" s="109">
        <v>15</v>
      </c>
      <c r="CL18" s="20">
        <v>1987</v>
      </c>
      <c r="CM18" s="18">
        <v>2.1999999999999997</v>
      </c>
      <c r="CN18" s="4"/>
      <c r="CO18" s="111">
        <v>1990</v>
      </c>
      <c r="CP18" s="110">
        <v>0.5133333333333332</v>
      </c>
      <c r="CQ18" s="109">
        <v>15</v>
      </c>
      <c r="CR18" s="20">
        <v>2004</v>
      </c>
      <c r="CS18" s="18">
        <v>0.99333333333333385</v>
      </c>
      <c r="CT18" s="4"/>
      <c r="CU18" s="111">
        <v>1990</v>
      </c>
      <c r="CV18" s="110">
        <v>70.3</v>
      </c>
      <c r="CW18" s="109">
        <v>15</v>
      </c>
      <c r="CX18" s="20">
        <v>2018</v>
      </c>
      <c r="CY18" s="18">
        <v>61.6</v>
      </c>
    </row>
    <row r="19" spans="1:103" ht="15.4" customHeight="1" thickBot="1" x14ac:dyDescent="0.25">
      <c r="A19" s="13">
        <v>14</v>
      </c>
      <c r="B19" s="90">
        <v>5.8</v>
      </c>
      <c r="C19" s="160">
        <v>3.3</v>
      </c>
      <c r="D19" s="160">
        <v>3.1</v>
      </c>
      <c r="E19" s="90">
        <v>3.4</v>
      </c>
      <c r="F19" s="160">
        <v>5.6</v>
      </c>
      <c r="G19" s="90">
        <v>5</v>
      </c>
      <c r="H19" s="192">
        <f>(E19+F19+G19+G19)/4</f>
        <v>4.75</v>
      </c>
      <c r="I19" s="153"/>
      <c r="J19" s="232">
        <v>93</v>
      </c>
      <c r="K19" s="231">
        <v>79</v>
      </c>
      <c r="L19" s="230">
        <v>82</v>
      </c>
      <c r="M19" s="221"/>
      <c r="N19" s="220"/>
      <c r="O19" s="13">
        <v>14</v>
      </c>
      <c r="P19" s="160">
        <v>3.8373333333333317</v>
      </c>
      <c r="Q19" s="160">
        <v>15.8</v>
      </c>
      <c r="R19" s="150">
        <v>2000</v>
      </c>
      <c r="S19" s="160">
        <v>-6.5</v>
      </c>
      <c r="T19" s="150">
        <v>1983</v>
      </c>
      <c r="U19" s="153">
        <f>+H19</f>
        <v>4.75</v>
      </c>
      <c r="V19" s="160">
        <v>7.0949999999999998</v>
      </c>
      <c r="W19" s="160">
        <v>17.399999999999999</v>
      </c>
      <c r="X19" s="150">
        <v>2000</v>
      </c>
      <c r="Y19" s="160">
        <v>-1.5</v>
      </c>
      <c r="Z19" s="150">
        <v>1983</v>
      </c>
      <c r="AA19" s="153">
        <f>+B19</f>
        <v>5.8</v>
      </c>
      <c r="AB19" s="225">
        <v>14</v>
      </c>
      <c r="AC19" s="224">
        <v>0.66444444444444462</v>
      </c>
      <c r="AD19" s="160">
        <v>12.8</v>
      </c>
      <c r="AE19" s="150" t="s">
        <v>101</v>
      </c>
      <c r="AF19" s="160">
        <v>-10</v>
      </c>
      <c r="AG19" s="150" t="s">
        <v>105</v>
      </c>
      <c r="AH19" s="153">
        <f>VALUE(C19)</f>
        <v>3.3</v>
      </c>
      <c r="AI19" s="225">
        <v>14</v>
      </c>
      <c r="AJ19" s="224">
        <v>-0.21111111111111119</v>
      </c>
      <c r="AK19" s="160">
        <v>10.8</v>
      </c>
      <c r="AL19" s="150" t="s">
        <v>101</v>
      </c>
      <c r="AM19" s="160">
        <v>-12.3</v>
      </c>
      <c r="AN19" s="150" t="s">
        <v>105</v>
      </c>
      <c r="AO19" s="153">
        <f>VALUE(D19)</f>
        <v>3.1</v>
      </c>
      <c r="AP19" s="224">
        <v>3.4733333333333332</v>
      </c>
      <c r="AQ19" s="160">
        <v>40.299999999999997</v>
      </c>
      <c r="AR19" s="150">
        <v>1996</v>
      </c>
      <c r="AS19" s="223">
        <f>VALUE(I19)</f>
        <v>0</v>
      </c>
      <c r="AT19" s="8">
        <f>+AA19-AH19</f>
        <v>2.5</v>
      </c>
      <c r="AU19" s="8"/>
      <c r="AV19" s="8"/>
      <c r="AW19" s="229">
        <v>14</v>
      </c>
      <c r="AX19" s="221">
        <v>0</v>
      </c>
      <c r="AY19" s="221">
        <v>0</v>
      </c>
      <c r="AZ19" s="221">
        <v>20</v>
      </c>
      <c r="BA19" s="221">
        <v>2</v>
      </c>
      <c r="BB19" s="221">
        <v>0</v>
      </c>
      <c r="BC19" s="220">
        <v>0</v>
      </c>
      <c r="BD19" s="221">
        <v>10</v>
      </c>
      <c r="BE19" s="221">
        <v>10</v>
      </c>
      <c r="BF19" s="220">
        <v>10</v>
      </c>
      <c r="BG19" s="221">
        <v>2</v>
      </c>
      <c r="BH19" s="221">
        <v>2</v>
      </c>
      <c r="BI19" s="220">
        <v>2</v>
      </c>
      <c r="BJ19" s="221">
        <v>0</v>
      </c>
      <c r="BK19" s="221">
        <v>0</v>
      </c>
      <c r="BL19" s="220">
        <v>0</v>
      </c>
      <c r="BM19" s="219"/>
      <c r="BN19" s="218" t="s">
        <v>156</v>
      </c>
      <c r="BO19" s="271"/>
      <c r="BP19" s="270"/>
      <c r="BQ19" s="270"/>
      <c r="BR19" s="269"/>
      <c r="BS19" s="268"/>
      <c r="BW19" s="115">
        <v>1991</v>
      </c>
      <c r="BX19" s="114">
        <v>3.7399999999999993</v>
      </c>
      <c r="BY19" s="113">
        <v>16</v>
      </c>
      <c r="BZ19" s="20">
        <v>2016</v>
      </c>
      <c r="CA19" s="18">
        <v>4.8650000000000002</v>
      </c>
      <c r="CC19" s="111">
        <v>1991</v>
      </c>
      <c r="CD19" s="110">
        <v>6.1399999999999979</v>
      </c>
      <c r="CE19" s="109">
        <v>16</v>
      </c>
      <c r="CF19" s="20">
        <v>1976</v>
      </c>
      <c r="CG19" s="18">
        <v>8.0299999999999994</v>
      </c>
      <c r="CH19" s="4"/>
      <c r="CI19" s="111">
        <v>1991</v>
      </c>
      <c r="CJ19" s="110">
        <v>1.1000000000000001</v>
      </c>
      <c r="CK19" s="109">
        <v>16</v>
      </c>
      <c r="CL19" s="20">
        <v>1982</v>
      </c>
      <c r="CM19" s="18">
        <v>2.1400000000000006</v>
      </c>
      <c r="CN19" s="4"/>
      <c r="CO19" s="111">
        <v>1991</v>
      </c>
      <c r="CP19" s="110">
        <v>-0.69333333333333325</v>
      </c>
      <c r="CQ19" s="109">
        <v>16</v>
      </c>
      <c r="CR19" s="20">
        <v>1982</v>
      </c>
      <c r="CS19" s="18">
        <v>0.95</v>
      </c>
      <c r="CT19" s="4"/>
      <c r="CU19" s="111">
        <v>1991</v>
      </c>
      <c r="CV19" s="110">
        <v>110.19999999999997</v>
      </c>
      <c r="CW19" s="109">
        <v>16</v>
      </c>
      <c r="CX19" s="20">
        <v>2010</v>
      </c>
      <c r="CY19" s="18">
        <v>60.4</v>
      </c>
    </row>
    <row r="20" spans="1:103" ht="15.4" customHeight="1" thickBot="1" x14ac:dyDescent="0.25">
      <c r="A20" s="26">
        <v>15</v>
      </c>
      <c r="B20" s="255">
        <v>5.8</v>
      </c>
      <c r="C20" s="187">
        <v>4</v>
      </c>
      <c r="D20" s="187">
        <v>4.2</v>
      </c>
      <c r="E20" s="255">
        <v>4.4000000000000004</v>
      </c>
      <c r="F20" s="187">
        <v>5.6</v>
      </c>
      <c r="G20" s="255">
        <v>4.0999999999999996</v>
      </c>
      <c r="H20" s="192">
        <f>(E20+F20+G20+G20)/4</f>
        <v>4.55</v>
      </c>
      <c r="I20" s="180"/>
      <c r="J20" s="254">
        <v>95</v>
      </c>
      <c r="K20" s="253">
        <v>90</v>
      </c>
      <c r="L20" s="252">
        <v>95</v>
      </c>
      <c r="M20" s="248"/>
      <c r="N20" s="247"/>
      <c r="O20" s="26">
        <v>15</v>
      </c>
      <c r="P20" s="187">
        <v>4.0316666666666663</v>
      </c>
      <c r="Q20" s="187">
        <v>17.95</v>
      </c>
      <c r="R20" s="177">
        <v>2002</v>
      </c>
      <c r="S20" s="187">
        <v>-5.2</v>
      </c>
      <c r="T20" s="177">
        <v>1983</v>
      </c>
      <c r="U20" s="180">
        <f>+H20</f>
        <v>4.55</v>
      </c>
      <c r="V20" s="187">
        <v>6.9116666666666662</v>
      </c>
      <c r="W20" s="187">
        <v>19.7</v>
      </c>
      <c r="X20" s="177">
        <v>2002</v>
      </c>
      <c r="Y20" s="187">
        <v>-3.3</v>
      </c>
      <c r="Z20" s="177">
        <v>1983</v>
      </c>
      <c r="AA20" s="180">
        <f>+B20</f>
        <v>5.8</v>
      </c>
      <c r="AB20" s="251">
        <v>15</v>
      </c>
      <c r="AC20" s="250">
        <v>0.8666666666666667</v>
      </c>
      <c r="AD20" s="187">
        <v>14</v>
      </c>
      <c r="AE20" s="177" t="s">
        <v>114</v>
      </c>
      <c r="AF20" s="187">
        <v>-12.3</v>
      </c>
      <c r="AG20" s="177" t="s">
        <v>105</v>
      </c>
      <c r="AH20" s="180">
        <f>VALUE(C20)</f>
        <v>4</v>
      </c>
      <c r="AI20" s="251">
        <v>15</v>
      </c>
      <c r="AJ20" s="250">
        <v>-0.21333333333333329</v>
      </c>
      <c r="AK20" s="187">
        <v>12.8</v>
      </c>
      <c r="AL20" s="177" t="s">
        <v>114</v>
      </c>
      <c r="AM20" s="187">
        <v>-15.2</v>
      </c>
      <c r="AN20" s="177" t="s">
        <v>105</v>
      </c>
      <c r="AO20" s="180">
        <f>VALUE(D20)</f>
        <v>4.2</v>
      </c>
      <c r="AP20" s="250">
        <v>1.5911111111111109</v>
      </c>
      <c r="AQ20" s="187">
        <v>17.5</v>
      </c>
      <c r="AR20" s="177">
        <v>2000</v>
      </c>
      <c r="AS20" s="249">
        <f>VALUE(I20)</f>
        <v>0</v>
      </c>
      <c r="AT20" s="8">
        <f>+AA20-AH20</f>
        <v>1.7999999999999998</v>
      </c>
      <c r="AU20" s="8"/>
      <c r="AV20" s="8"/>
      <c r="AW20" s="222">
        <v>15</v>
      </c>
      <c r="AX20" s="248">
        <v>0</v>
      </c>
      <c r="AY20" s="248">
        <v>0</v>
      </c>
      <c r="AZ20" s="248">
        <v>2</v>
      </c>
      <c r="BA20" s="248">
        <v>4</v>
      </c>
      <c r="BB20" s="248">
        <v>2</v>
      </c>
      <c r="BC20" s="247">
        <v>2</v>
      </c>
      <c r="BD20" s="248">
        <v>10</v>
      </c>
      <c r="BE20" s="248">
        <v>10</v>
      </c>
      <c r="BF20" s="247">
        <v>10</v>
      </c>
      <c r="BG20" s="248">
        <v>4</v>
      </c>
      <c r="BH20" s="248">
        <v>2</v>
      </c>
      <c r="BI20" s="247">
        <v>2</v>
      </c>
      <c r="BJ20" s="248">
        <v>0</v>
      </c>
      <c r="BK20" s="248">
        <v>0</v>
      </c>
      <c r="BL20" s="247">
        <v>0</v>
      </c>
      <c r="BM20" s="228" t="s">
        <v>155</v>
      </c>
      <c r="BN20" s="196" t="s">
        <v>154</v>
      </c>
      <c r="BO20" s="196">
        <v>2</v>
      </c>
      <c r="BP20" s="196">
        <f>COUNTIF(B6:B36,"&lt;0,1")</f>
        <v>0</v>
      </c>
      <c r="BQ20" s="263">
        <f>+BP20-BO20</f>
        <v>-2</v>
      </c>
      <c r="BR20" s="267"/>
      <c r="BS20" s="198"/>
      <c r="BW20" s="115">
        <v>1992</v>
      </c>
      <c r="BX20" s="114">
        <v>4.17</v>
      </c>
      <c r="BY20" s="113">
        <v>17</v>
      </c>
      <c r="BZ20" s="20">
        <v>2017</v>
      </c>
      <c r="CA20" s="18">
        <v>4.8</v>
      </c>
      <c r="CC20" s="111">
        <v>1992</v>
      </c>
      <c r="CD20" s="110">
        <v>7.2866666666666644</v>
      </c>
      <c r="CE20" s="109">
        <v>17</v>
      </c>
      <c r="CF20" s="20">
        <v>2013</v>
      </c>
      <c r="CG20" s="18">
        <v>7.9800000000000022</v>
      </c>
      <c r="CH20" s="4"/>
      <c r="CI20" s="111">
        <v>1992</v>
      </c>
      <c r="CJ20" s="110">
        <v>-1.1833333333333336</v>
      </c>
      <c r="CK20" s="109">
        <v>17</v>
      </c>
      <c r="CL20" s="20">
        <v>1990</v>
      </c>
      <c r="CM20" s="18">
        <v>2.0033333333333334</v>
      </c>
      <c r="CN20" s="4"/>
      <c r="CO20" s="111">
        <v>1992</v>
      </c>
      <c r="CP20" s="110">
        <v>-1.1833333333333336</v>
      </c>
      <c r="CQ20" s="109">
        <v>17</v>
      </c>
      <c r="CR20" s="20">
        <v>1977</v>
      </c>
      <c r="CS20" s="18">
        <v>0.89000000000000012</v>
      </c>
      <c r="CT20" s="4"/>
      <c r="CU20" s="111">
        <v>1992</v>
      </c>
      <c r="CV20" s="110">
        <v>19.999999999999996</v>
      </c>
      <c r="CW20" s="109">
        <v>17</v>
      </c>
      <c r="CX20" s="20">
        <v>1987</v>
      </c>
      <c r="CY20" s="18">
        <v>56.900000000000006</v>
      </c>
    </row>
    <row r="21" spans="1:103" ht="15.4" customHeight="1" x14ac:dyDescent="0.2">
      <c r="A21" s="13">
        <v>16</v>
      </c>
      <c r="B21" s="90">
        <v>9.5</v>
      </c>
      <c r="C21" s="160">
        <v>-0.7</v>
      </c>
      <c r="D21" s="160">
        <v>-1.8</v>
      </c>
      <c r="E21" s="90">
        <v>3.8</v>
      </c>
      <c r="F21" s="160">
        <v>8.8000000000000007</v>
      </c>
      <c r="G21" s="90">
        <v>5.8</v>
      </c>
      <c r="H21" s="213">
        <f>(E21+F21+G21+G21)/4</f>
        <v>6.0500000000000007</v>
      </c>
      <c r="I21" s="153"/>
      <c r="J21" s="232">
        <v>96</v>
      </c>
      <c r="K21" s="231">
        <v>61</v>
      </c>
      <c r="L21" s="230">
        <v>76</v>
      </c>
      <c r="M21" s="221"/>
      <c r="N21" s="220"/>
      <c r="O21" s="13">
        <v>16</v>
      </c>
      <c r="P21" s="160">
        <v>4.3522222222222231</v>
      </c>
      <c r="Q21" s="160">
        <v>18.7</v>
      </c>
      <c r="R21" s="150">
        <v>2002</v>
      </c>
      <c r="S21" s="160">
        <v>-3.1</v>
      </c>
      <c r="T21" s="150">
        <v>2007</v>
      </c>
      <c r="U21" s="153">
        <f>+H21</f>
        <v>6.0500000000000007</v>
      </c>
      <c r="V21" s="160">
        <v>7.0288888888888863</v>
      </c>
      <c r="W21" s="160">
        <v>19.600000000000001</v>
      </c>
      <c r="X21" s="150">
        <v>2002</v>
      </c>
      <c r="Y21" s="160">
        <v>-1.9</v>
      </c>
      <c r="Z21" s="150">
        <v>2007</v>
      </c>
      <c r="AA21" s="153">
        <f>+B21</f>
        <v>9.5</v>
      </c>
      <c r="AB21" s="225">
        <v>16</v>
      </c>
      <c r="AC21" s="224">
        <v>1.4244444444444444</v>
      </c>
      <c r="AD21" s="160">
        <v>17.2</v>
      </c>
      <c r="AE21" s="150" t="s">
        <v>114</v>
      </c>
      <c r="AF21" s="160">
        <v>-8.5</v>
      </c>
      <c r="AG21" s="150" t="s">
        <v>128</v>
      </c>
      <c r="AH21" s="153">
        <f>VALUE(C21)</f>
        <v>-0.7</v>
      </c>
      <c r="AI21" s="225">
        <v>16</v>
      </c>
      <c r="AJ21" s="224">
        <v>0.68888888888888866</v>
      </c>
      <c r="AK21" s="160">
        <v>17.2</v>
      </c>
      <c r="AL21" s="150" t="s">
        <v>114</v>
      </c>
      <c r="AM21" s="160">
        <v>-10.4</v>
      </c>
      <c r="AN21" s="150" t="s">
        <v>128</v>
      </c>
      <c r="AO21" s="153">
        <f>VALUE(D21)</f>
        <v>-1.8</v>
      </c>
      <c r="AP21" s="224">
        <v>1.8177777777777775</v>
      </c>
      <c r="AQ21" s="160">
        <v>21.3</v>
      </c>
      <c r="AR21" s="150">
        <v>1991</v>
      </c>
      <c r="AS21" s="223">
        <f>VALUE(I21)</f>
        <v>0</v>
      </c>
      <c r="AT21" s="8">
        <f>+AA21-AH21</f>
        <v>10.199999999999999</v>
      </c>
      <c r="AU21" s="8"/>
      <c r="AV21" s="8"/>
      <c r="AW21" s="229">
        <v>16</v>
      </c>
      <c r="AX21" s="221">
        <v>20</v>
      </c>
      <c r="AY21" s="221">
        <v>4</v>
      </c>
      <c r="AZ21" s="221">
        <v>20</v>
      </c>
      <c r="BA21" s="221">
        <v>7</v>
      </c>
      <c r="BB21" s="221">
        <v>20</v>
      </c>
      <c r="BC21" s="220">
        <v>4</v>
      </c>
      <c r="BD21" s="221">
        <v>1</v>
      </c>
      <c r="BE21" s="221">
        <v>6</v>
      </c>
      <c r="BF21" s="220">
        <v>6</v>
      </c>
      <c r="BG21" s="221">
        <v>0</v>
      </c>
      <c r="BH21" s="221">
        <v>1</v>
      </c>
      <c r="BI21" s="220">
        <v>1</v>
      </c>
      <c r="BJ21" s="221">
        <v>0</v>
      </c>
      <c r="BK21" s="221">
        <v>0</v>
      </c>
      <c r="BL21" s="220">
        <v>0</v>
      </c>
      <c r="BM21" s="228"/>
      <c r="BN21" s="227" t="s">
        <v>153</v>
      </c>
      <c r="BO21" s="227">
        <v>15</v>
      </c>
      <c r="BP21" s="227">
        <f>COUNTIF(D6:D36,"&lt;0")</f>
        <v>14</v>
      </c>
      <c r="BQ21" s="256">
        <f>+BP21-BO21</f>
        <v>-1</v>
      </c>
      <c r="BR21" s="71"/>
      <c r="BS21"/>
      <c r="BW21" s="115">
        <v>1993</v>
      </c>
      <c r="BX21" s="114">
        <v>-0.47666666666666707</v>
      </c>
      <c r="BY21" s="113">
        <v>18</v>
      </c>
      <c r="BZ21" s="258">
        <v>2021</v>
      </c>
      <c r="CA21" s="18">
        <v>4.8</v>
      </c>
      <c r="CC21" s="111">
        <v>1993</v>
      </c>
      <c r="CD21" s="110">
        <v>3.1200000000000006</v>
      </c>
      <c r="CE21" s="109">
        <v>18</v>
      </c>
      <c r="CF21" s="20">
        <v>1984</v>
      </c>
      <c r="CG21" s="18">
        <v>7.9299999999999979</v>
      </c>
      <c r="CH21" s="4"/>
      <c r="CI21" s="111">
        <v>1993</v>
      </c>
      <c r="CJ21" s="110">
        <v>-3.5399999999999996</v>
      </c>
      <c r="CK21" s="109">
        <v>18</v>
      </c>
      <c r="CL21" s="20">
        <v>1977</v>
      </c>
      <c r="CM21" s="18">
        <v>1.9966666666666673</v>
      </c>
      <c r="CN21" s="4"/>
      <c r="CO21" s="111">
        <v>1993</v>
      </c>
      <c r="CP21" s="110">
        <v>-5.0933333333333328</v>
      </c>
      <c r="CQ21" s="109">
        <v>18</v>
      </c>
      <c r="CR21" s="20">
        <v>2016</v>
      </c>
      <c r="CS21" s="18">
        <v>0.86333333333333329</v>
      </c>
      <c r="CT21" s="4"/>
      <c r="CU21" s="111">
        <v>1993</v>
      </c>
      <c r="CV21" s="110">
        <v>38.399999999999991</v>
      </c>
      <c r="CW21" s="109">
        <v>18</v>
      </c>
      <c r="CX21" s="20">
        <v>2005</v>
      </c>
      <c r="CY21" s="18">
        <v>56.6</v>
      </c>
    </row>
    <row r="22" spans="1:103" ht="15.4" customHeight="1" x14ac:dyDescent="0.2">
      <c r="A22" s="13">
        <v>17</v>
      </c>
      <c r="B22" s="90">
        <v>7</v>
      </c>
      <c r="C22" s="160">
        <v>4.0999999999999996</v>
      </c>
      <c r="D22" s="160">
        <v>0.8</v>
      </c>
      <c r="E22" s="90">
        <v>5.9</v>
      </c>
      <c r="F22" s="160">
        <v>5.3</v>
      </c>
      <c r="G22" s="90">
        <v>4.5</v>
      </c>
      <c r="H22" s="192">
        <f>(E22+F22+G22+G22)/4</f>
        <v>5.05</v>
      </c>
      <c r="I22" s="153">
        <v>0.1</v>
      </c>
      <c r="J22" s="232">
        <v>73</v>
      </c>
      <c r="K22" s="231">
        <v>83</v>
      </c>
      <c r="L22" s="230">
        <v>82</v>
      </c>
      <c r="M22" s="221"/>
      <c r="N22" s="220"/>
      <c r="O22" s="13">
        <v>17</v>
      </c>
      <c r="P22" s="160">
        <v>3.7644444444444454</v>
      </c>
      <c r="Q22" s="160">
        <v>15.7</v>
      </c>
      <c r="R22" s="150">
        <v>2019</v>
      </c>
      <c r="S22" s="160">
        <v>-7</v>
      </c>
      <c r="T22" s="150">
        <v>1985</v>
      </c>
      <c r="U22" s="153">
        <f>+H22</f>
        <v>5.05</v>
      </c>
      <c r="V22" s="160">
        <v>7.1</v>
      </c>
      <c r="W22" s="160">
        <v>18.5</v>
      </c>
      <c r="X22" s="150">
        <v>2002</v>
      </c>
      <c r="Y22" s="160">
        <v>-2.9</v>
      </c>
      <c r="Z22" s="150">
        <v>1985</v>
      </c>
      <c r="AA22" s="153">
        <f>+B22</f>
        <v>7</v>
      </c>
      <c r="AB22" s="225">
        <v>17</v>
      </c>
      <c r="AC22" s="224">
        <v>0.72666666666666657</v>
      </c>
      <c r="AD22" s="160">
        <v>9.1</v>
      </c>
      <c r="AE22" s="150" t="s">
        <v>129</v>
      </c>
      <c r="AF22" s="160">
        <v>-9.1999999999999993</v>
      </c>
      <c r="AG22" s="150" t="s">
        <v>152</v>
      </c>
      <c r="AH22" s="153">
        <f>VALUE(C22)</f>
        <v>4.0999999999999996</v>
      </c>
      <c r="AI22" s="225">
        <v>17</v>
      </c>
      <c r="AJ22" s="224">
        <v>-0.44222222222222218</v>
      </c>
      <c r="AK22" s="160">
        <v>13.1</v>
      </c>
      <c r="AL22" s="150" t="s">
        <v>114</v>
      </c>
      <c r="AM22" s="160">
        <v>-11.1</v>
      </c>
      <c r="AN22" s="150" t="s">
        <v>152</v>
      </c>
      <c r="AO22" s="153">
        <f>VALUE(D22)</f>
        <v>0.8</v>
      </c>
      <c r="AP22" s="224">
        <v>2.1888888888888887</v>
      </c>
      <c r="AQ22" s="160">
        <v>20.5</v>
      </c>
      <c r="AR22" s="150">
        <v>1991</v>
      </c>
      <c r="AS22" s="223">
        <f>VALUE(I22)</f>
        <v>0.1</v>
      </c>
      <c r="AT22" s="8">
        <f>+AA22-AH22</f>
        <v>2.9000000000000004</v>
      </c>
      <c r="AU22" s="8"/>
      <c r="AV22" s="8"/>
      <c r="AW22" s="229">
        <v>17</v>
      </c>
      <c r="AX22" s="221">
        <v>20</v>
      </c>
      <c r="AY22" s="221">
        <v>4</v>
      </c>
      <c r="AZ22" s="221">
        <v>20</v>
      </c>
      <c r="BA22" s="221">
        <v>7</v>
      </c>
      <c r="BB22" s="221">
        <v>20</v>
      </c>
      <c r="BC22" s="220">
        <v>4</v>
      </c>
      <c r="BD22" s="221">
        <v>10</v>
      </c>
      <c r="BE22" s="221">
        <v>10</v>
      </c>
      <c r="BF22" s="220">
        <v>10</v>
      </c>
      <c r="BG22" s="221">
        <v>2</v>
      </c>
      <c r="BH22" s="221">
        <v>2</v>
      </c>
      <c r="BI22" s="220">
        <v>2</v>
      </c>
      <c r="BJ22" s="221">
        <v>0</v>
      </c>
      <c r="BK22" s="221">
        <v>0</v>
      </c>
      <c r="BL22" s="220">
        <v>0</v>
      </c>
      <c r="BM22" s="228"/>
      <c r="BN22" s="227" t="s">
        <v>151</v>
      </c>
      <c r="BO22" s="227">
        <v>0</v>
      </c>
      <c r="BP22" s="227">
        <f>COUNTIF(B6:B36,"&gt;24,9")</f>
        <v>0</v>
      </c>
      <c r="BQ22" s="256">
        <f>+BP22-BO22</f>
        <v>0</v>
      </c>
      <c r="BR22" s="71"/>
      <c r="BS22"/>
      <c r="BW22" s="115">
        <v>1994</v>
      </c>
      <c r="BX22" s="114">
        <v>4.07</v>
      </c>
      <c r="BY22" s="113">
        <v>19</v>
      </c>
      <c r="BZ22" s="20">
        <v>1977</v>
      </c>
      <c r="CA22" s="18">
        <v>4.7466666666666653</v>
      </c>
      <c r="CC22" s="111">
        <v>1994</v>
      </c>
      <c r="CD22" s="110">
        <v>7.8366666666666669</v>
      </c>
      <c r="CE22" s="109">
        <v>19</v>
      </c>
      <c r="CF22" s="20">
        <v>1994</v>
      </c>
      <c r="CG22" s="18">
        <v>7.8366666666666669</v>
      </c>
      <c r="CH22" s="4"/>
      <c r="CI22" s="111">
        <v>1994</v>
      </c>
      <c r="CJ22" s="110">
        <v>0.54666666666666641</v>
      </c>
      <c r="CK22" s="109">
        <v>19</v>
      </c>
      <c r="CL22" s="20">
        <v>1986</v>
      </c>
      <c r="CM22" s="18">
        <v>1.8533333333333333</v>
      </c>
      <c r="CN22" s="4"/>
      <c r="CO22" s="111">
        <v>1994</v>
      </c>
      <c r="CP22" s="110">
        <v>-0.96999999999999986</v>
      </c>
      <c r="CQ22" s="109">
        <v>19</v>
      </c>
      <c r="CR22" s="258">
        <v>2021</v>
      </c>
      <c r="CS22" s="18">
        <v>0.8</v>
      </c>
      <c r="CT22" s="4"/>
      <c r="CU22" s="111">
        <v>1994</v>
      </c>
      <c r="CV22" s="110">
        <v>29.6</v>
      </c>
      <c r="CW22" s="109">
        <v>19</v>
      </c>
      <c r="CX22" s="20">
        <v>1978</v>
      </c>
      <c r="CY22" s="18">
        <v>56.599999999999994</v>
      </c>
    </row>
    <row r="23" spans="1:103" ht="15.4" customHeight="1" thickBot="1" x14ac:dyDescent="0.25">
      <c r="A23" s="13">
        <v>18</v>
      </c>
      <c r="B23" s="90">
        <v>7.9</v>
      </c>
      <c r="C23" s="160">
        <v>2.6</v>
      </c>
      <c r="D23" s="160">
        <v>3.3</v>
      </c>
      <c r="E23" s="90">
        <v>4.3</v>
      </c>
      <c r="F23" s="160">
        <v>6.7</v>
      </c>
      <c r="G23" s="90">
        <v>5.9</v>
      </c>
      <c r="H23" s="192">
        <f>(E23+F23+G23+G23)/4</f>
        <v>5.6999999999999993</v>
      </c>
      <c r="I23" s="153">
        <v>3.4</v>
      </c>
      <c r="J23" s="232">
        <v>88</v>
      </c>
      <c r="K23" s="231">
        <v>74</v>
      </c>
      <c r="L23" s="230">
        <v>73</v>
      </c>
      <c r="M23" s="221"/>
      <c r="N23" s="220"/>
      <c r="O23" s="13">
        <v>18</v>
      </c>
      <c r="P23" s="160">
        <v>3.2349999999999999</v>
      </c>
      <c r="Q23" s="160">
        <v>13</v>
      </c>
      <c r="R23" s="150">
        <v>1996</v>
      </c>
      <c r="S23" s="160">
        <v>-9.3000000000000007</v>
      </c>
      <c r="T23" s="150">
        <v>1993</v>
      </c>
      <c r="U23" s="153">
        <f>+H23</f>
        <v>5.6999999999999993</v>
      </c>
      <c r="V23" s="160">
        <v>6.2055555555555539</v>
      </c>
      <c r="W23" s="160">
        <v>15.9</v>
      </c>
      <c r="X23" s="150">
        <v>2015</v>
      </c>
      <c r="Y23" s="160">
        <v>-4.8</v>
      </c>
      <c r="Z23" s="150">
        <v>1993</v>
      </c>
      <c r="AA23" s="153">
        <f>+B23</f>
        <v>7.9</v>
      </c>
      <c r="AB23" s="225">
        <v>18</v>
      </c>
      <c r="AC23" s="224">
        <v>0.24000000000000019</v>
      </c>
      <c r="AD23" s="160">
        <v>9.5</v>
      </c>
      <c r="AE23" s="150">
        <v>2019</v>
      </c>
      <c r="AF23" s="160">
        <v>-11</v>
      </c>
      <c r="AG23" s="150" t="s">
        <v>103</v>
      </c>
      <c r="AH23" s="153">
        <f>VALUE(C23)</f>
        <v>2.6</v>
      </c>
      <c r="AI23" s="225">
        <v>18</v>
      </c>
      <c r="AJ23" s="224">
        <v>-0.46000000000000024</v>
      </c>
      <c r="AK23" s="160">
        <v>9.8000000000000007</v>
      </c>
      <c r="AL23" s="150" t="s">
        <v>106</v>
      </c>
      <c r="AM23" s="160">
        <v>-12.3</v>
      </c>
      <c r="AN23" s="150" t="s">
        <v>105</v>
      </c>
      <c r="AO23" s="153">
        <f>VALUE(D23)</f>
        <v>3.3</v>
      </c>
      <c r="AP23" s="224">
        <v>1.3155555555555556</v>
      </c>
      <c r="AQ23" s="160">
        <v>8.6999999999999993</v>
      </c>
      <c r="AR23" s="150">
        <v>1990</v>
      </c>
      <c r="AS23" s="223">
        <f>VALUE(I23)</f>
        <v>3.4</v>
      </c>
      <c r="AT23" s="8">
        <f>+AA23-AH23</f>
        <v>5.3000000000000007</v>
      </c>
      <c r="AU23" s="8"/>
      <c r="AV23" s="8"/>
      <c r="AW23" s="229">
        <v>18</v>
      </c>
      <c r="AX23" s="221">
        <v>0</v>
      </c>
      <c r="AY23" s="221">
        <v>0</v>
      </c>
      <c r="AZ23" s="221">
        <v>22</v>
      </c>
      <c r="BA23" s="221">
        <v>4</v>
      </c>
      <c r="BB23" s="221">
        <v>22</v>
      </c>
      <c r="BC23" s="220">
        <v>4</v>
      </c>
      <c r="BD23" s="221">
        <v>4</v>
      </c>
      <c r="BE23" s="221">
        <v>9</v>
      </c>
      <c r="BF23" s="220">
        <v>9</v>
      </c>
      <c r="BG23" s="221">
        <v>1</v>
      </c>
      <c r="BH23" s="221">
        <v>2</v>
      </c>
      <c r="BI23" s="220">
        <v>2</v>
      </c>
      <c r="BJ23" s="221">
        <v>0</v>
      </c>
      <c r="BK23" s="221">
        <v>0</v>
      </c>
      <c r="BL23" s="220">
        <v>0</v>
      </c>
      <c r="BM23" s="219"/>
      <c r="BN23" s="218" t="s">
        <v>150</v>
      </c>
      <c r="BO23" s="218">
        <v>0</v>
      </c>
      <c r="BP23" s="218">
        <f>COUNTIF(B6:B36,"&gt;29,9")</f>
        <v>0</v>
      </c>
      <c r="BQ23" s="266">
        <f>+BP23-BO23</f>
        <v>0</v>
      </c>
      <c r="BR23" s="62"/>
      <c r="BS23" s="265"/>
      <c r="BW23" s="115">
        <v>1995</v>
      </c>
      <c r="BX23" s="114">
        <v>1.2433333333333334</v>
      </c>
      <c r="BY23" s="113">
        <v>20</v>
      </c>
      <c r="BZ23" s="20">
        <v>1987</v>
      </c>
      <c r="CA23" s="18">
        <v>4.4733333333333336</v>
      </c>
      <c r="CC23" s="111">
        <v>1995</v>
      </c>
      <c r="CD23" s="110">
        <v>4.1400000000000006</v>
      </c>
      <c r="CE23" s="109">
        <v>20</v>
      </c>
      <c r="CF23" s="20">
        <v>2017</v>
      </c>
      <c r="CG23" s="18">
        <v>7.8</v>
      </c>
      <c r="CH23" s="4"/>
      <c r="CI23" s="111">
        <v>1995</v>
      </c>
      <c r="CJ23" s="110">
        <v>-2.1966666666666668</v>
      </c>
      <c r="CK23" s="109">
        <v>20</v>
      </c>
      <c r="CL23" s="20">
        <v>2016</v>
      </c>
      <c r="CM23" s="18">
        <v>1.8099999999999998</v>
      </c>
      <c r="CN23" s="4"/>
      <c r="CO23" s="111">
        <v>1995</v>
      </c>
      <c r="CP23" s="110">
        <v>-3.1</v>
      </c>
      <c r="CQ23" s="109">
        <v>20</v>
      </c>
      <c r="CR23" s="20">
        <v>2015</v>
      </c>
      <c r="CS23" s="18">
        <v>0.79000000000000026</v>
      </c>
      <c r="CT23" s="4"/>
      <c r="CU23" s="111">
        <v>1995</v>
      </c>
      <c r="CV23" s="110">
        <v>65.800000000000026</v>
      </c>
      <c r="CW23" s="109">
        <v>20</v>
      </c>
      <c r="CX23" s="20">
        <v>2007</v>
      </c>
      <c r="CY23" s="18">
        <v>54.6</v>
      </c>
    </row>
    <row r="24" spans="1:103" ht="15.4" customHeight="1" x14ac:dyDescent="0.2">
      <c r="A24" s="13">
        <v>19</v>
      </c>
      <c r="B24" s="90">
        <v>8.1</v>
      </c>
      <c r="C24" s="160">
        <v>4.5999999999999996</v>
      </c>
      <c r="D24" s="160">
        <v>3.1</v>
      </c>
      <c r="E24" s="90">
        <v>5.0999999999999996</v>
      </c>
      <c r="F24" s="160">
        <v>7.4</v>
      </c>
      <c r="G24" s="90">
        <v>8.1</v>
      </c>
      <c r="H24" s="192">
        <f>(E24+F24+G24+G24)/4</f>
        <v>7.1750000000000007</v>
      </c>
      <c r="I24" s="153">
        <v>1.2</v>
      </c>
      <c r="J24" s="232">
        <v>91</v>
      </c>
      <c r="K24" s="231">
        <v>89</v>
      </c>
      <c r="L24" s="230">
        <v>89</v>
      </c>
      <c r="M24" s="221"/>
      <c r="N24" s="220"/>
      <c r="O24" s="13">
        <v>19</v>
      </c>
      <c r="P24" s="160">
        <v>2.7022222222222223</v>
      </c>
      <c r="Q24" s="160">
        <v>11.65</v>
      </c>
      <c r="R24" s="150">
        <v>2019</v>
      </c>
      <c r="S24" s="160">
        <v>-11.6</v>
      </c>
      <c r="T24" s="150">
        <v>1993</v>
      </c>
      <c r="U24" s="153">
        <f>+H24</f>
        <v>7.1750000000000007</v>
      </c>
      <c r="V24" s="160">
        <v>6.1366666666666676</v>
      </c>
      <c r="W24" s="160">
        <v>15.5</v>
      </c>
      <c r="X24" s="150">
        <v>2019</v>
      </c>
      <c r="Y24" s="160">
        <v>-5.2</v>
      </c>
      <c r="Z24" s="150">
        <v>1985</v>
      </c>
      <c r="AA24" s="153">
        <f>+B24</f>
        <v>8.1</v>
      </c>
      <c r="AB24" s="225">
        <v>19</v>
      </c>
      <c r="AC24" s="224">
        <v>6.6666666666666333E-2</v>
      </c>
      <c r="AD24" s="160">
        <v>8.8000000000000007</v>
      </c>
      <c r="AE24" s="150">
        <v>2016</v>
      </c>
      <c r="AF24" s="160">
        <v>-12.7</v>
      </c>
      <c r="AG24" s="150" t="s">
        <v>103</v>
      </c>
      <c r="AH24" s="153">
        <f>VALUE(C24)</f>
        <v>4.5999999999999996</v>
      </c>
      <c r="AI24" s="225">
        <v>19</v>
      </c>
      <c r="AJ24" s="224">
        <v>-0.96666666666666667</v>
      </c>
      <c r="AK24" s="160">
        <v>8.5</v>
      </c>
      <c r="AL24" s="150">
        <v>2016</v>
      </c>
      <c r="AM24" s="160">
        <v>-17</v>
      </c>
      <c r="AN24" s="150" t="s">
        <v>103</v>
      </c>
      <c r="AO24" s="153">
        <f>VALUE(D24)</f>
        <v>3.1</v>
      </c>
      <c r="AP24" s="224">
        <v>2.3288888888888888</v>
      </c>
      <c r="AQ24" s="160">
        <v>15.5</v>
      </c>
      <c r="AR24" s="150">
        <v>1987</v>
      </c>
      <c r="AS24" s="223">
        <f>VALUE(I24)</f>
        <v>1.2</v>
      </c>
      <c r="AT24" s="8">
        <f>+AA24-AH24</f>
        <v>3.5</v>
      </c>
      <c r="AU24" s="8"/>
      <c r="AV24" s="8"/>
      <c r="AW24" s="229">
        <v>19</v>
      </c>
      <c r="AX24" s="221">
        <v>20</v>
      </c>
      <c r="AY24" s="221">
        <v>4</v>
      </c>
      <c r="AZ24" s="221">
        <v>20</v>
      </c>
      <c r="BA24" s="221">
        <v>4</v>
      </c>
      <c r="BB24" s="221">
        <v>20</v>
      </c>
      <c r="BC24" s="220">
        <v>4</v>
      </c>
      <c r="BD24" s="221">
        <v>10</v>
      </c>
      <c r="BE24" s="221">
        <v>10</v>
      </c>
      <c r="BF24" s="220">
        <v>10</v>
      </c>
      <c r="BG24" s="221">
        <v>6</v>
      </c>
      <c r="BH24" s="221">
        <v>2</v>
      </c>
      <c r="BI24" s="220">
        <v>2</v>
      </c>
      <c r="BJ24" s="221">
        <v>1</v>
      </c>
      <c r="BK24" s="221">
        <v>1</v>
      </c>
      <c r="BL24" s="220">
        <v>1</v>
      </c>
      <c r="BM24" s="228"/>
      <c r="BN24" s="196"/>
      <c r="BO24" s="196" t="s">
        <v>21</v>
      </c>
      <c r="BP24" s="196"/>
      <c r="BQ24" s="264" t="s">
        <v>149</v>
      </c>
      <c r="BR24" s="263" t="s">
        <v>148</v>
      </c>
      <c r="BS24" s="262" t="s">
        <v>147</v>
      </c>
      <c r="BW24" s="115">
        <v>1996</v>
      </c>
      <c r="BX24" s="114">
        <v>6.2033333333333331</v>
      </c>
      <c r="BY24" s="113">
        <v>21</v>
      </c>
      <c r="BZ24" s="20">
        <v>1990</v>
      </c>
      <c r="CA24" s="18">
        <v>4.4700000000000006</v>
      </c>
      <c r="CC24" s="111">
        <v>1996</v>
      </c>
      <c r="CD24" s="110">
        <v>9.1600000000000037</v>
      </c>
      <c r="CE24" s="109">
        <v>21</v>
      </c>
      <c r="CF24" s="258">
        <v>2021</v>
      </c>
      <c r="CG24" s="18">
        <v>7.8</v>
      </c>
      <c r="CH24" s="4"/>
      <c r="CI24" s="111">
        <v>1996</v>
      </c>
      <c r="CJ24" s="110">
        <v>3.003333333333333</v>
      </c>
      <c r="CK24" s="109">
        <v>21</v>
      </c>
      <c r="CL24" s="20">
        <v>2017</v>
      </c>
      <c r="CM24" s="18">
        <v>1.7</v>
      </c>
      <c r="CN24" s="4"/>
      <c r="CO24" s="111">
        <v>1996</v>
      </c>
      <c r="CP24" s="110">
        <v>2.7033333333333331</v>
      </c>
      <c r="CQ24" s="109">
        <v>21</v>
      </c>
      <c r="CR24" s="20">
        <v>2017</v>
      </c>
      <c r="CS24" s="18">
        <v>0.7</v>
      </c>
      <c r="CT24" s="4"/>
      <c r="CU24" s="111">
        <v>1996</v>
      </c>
      <c r="CV24" s="110">
        <v>95.499999999999986</v>
      </c>
      <c r="CW24" s="109">
        <v>21</v>
      </c>
      <c r="CX24" s="20">
        <v>2006</v>
      </c>
      <c r="CY24" s="18">
        <v>52.699999999999996</v>
      </c>
    </row>
    <row r="25" spans="1:103" ht="15.4" customHeight="1" thickBot="1" x14ac:dyDescent="0.25">
      <c r="A25" s="26">
        <v>20</v>
      </c>
      <c r="B25" s="255">
        <v>9.6</v>
      </c>
      <c r="C25" s="187">
        <v>6.1</v>
      </c>
      <c r="D25" s="187">
        <v>2.5</v>
      </c>
      <c r="E25" s="255">
        <v>7.5</v>
      </c>
      <c r="F25" s="187">
        <v>9.6</v>
      </c>
      <c r="G25" s="255">
        <v>7.7</v>
      </c>
      <c r="H25" s="186">
        <f>(E25+F25+G25+G25)/4</f>
        <v>8.125</v>
      </c>
      <c r="I25" s="180"/>
      <c r="J25" s="254">
        <v>84</v>
      </c>
      <c r="K25" s="253">
        <v>82</v>
      </c>
      <c r="L25" s="252">
        <v>89</v>
      </c>
      <c r="M25" s="248"/>
      <c r="N25" s="247"/>
      <c r="O25" s="26">
        <v>20</v>
      </c>
      <c r="P25" s="187">
        <v>2.4800000000000004</v>
      </c>
      <c r="Q25" s="187">
        <v>11.15</v>
      </c>
      <c r="R25" s="177">
        <v>2016</v>
      </c>
      <c r="S25" s="187">
        <v>-9.8000000000000007</v>
      </c>
      <c r="T25" s="177">
        <v>1993</v>
      </c>
      <c r="U25" s="153">
        <f>+H25</f>
        <v>8.125</v>
      </c>
      <c r="V25" s="187">
        <v>5.1522222222222203</v>
      </c>
      <c r="W25" s="187">
        <v>15.8</v>
      </c>
      <c r="X25" s="177">
        <v>2009</v>
      </c>
      <c r="Y25" s="187">
        <v>-5</v>
      </c>
      <c r="Z25" s="177">
        <v>1993</v>
      </c>
      <c r="AA25" s="153">
        <f>+B25</f>
        <v>9.6</v>
      </c>
      <c r="AB25" s="251">
        <v>20</v>
      </c>
      <c r="AC25" s="250">
        <v>-0.64444444444444438</v>
      </c>
      <c r="AD25" s="187">
        <v>9.4</v>
      </c>
      <c r="AE25" s="177" t="s">
        <v>101</v>
      </c>
      <c r="AF25" s="187">
        <v>-15.7</v>
      </c>
      <c r="AG25" s="177" t="s">
        <v>103</v>
      </c>
      <c r="AH25" s="153">
        <f>VALUE(C25)</f>
        <v>6.1</v>
      </c>
      <c r="AI25" s="251">
        <v>20</v>
      </c>
      <c r="AJ25" s="250">
        <v>-1.4644444444444442</v>
      </c>
      <c r="AK25" s="187">
        <v>8.1</v>
      </c>
      <c r="AL25" s="177">
        <v>2015</v>
      </c>
      <c r="AM25" s="187">
        <v>-19.7</v>
      </c>
      <c r="AN25" s="177" t="s">
        <v>103</v>
      </c>
      <c r="AO25" s="153">
        <f>VALUE(D25)</f>
        <v>2.5</v>
      </c>
      <c r="AP25" s="250">
        <v>2.4822222222222221</v>
      </c>
      <c r="AQ25" s="187">
        <v>25.6</v>
      </c>
      <c r="AR25" s="177">
        <v>1991</v>
      </c>
      <c r="AS25" s="249">
        <f>VALUE(I25)</f>
        <v>0</v>
      </c>
      <c r="AT25" s="8">
        <f>+AA25-AH25</f>
        <v>3.5</v>
      </c>
      <c r="AU25" s="8"/>
      <c r="AV25" s="8"/>
      <c r="AW25" s="222">
        <v>20</v>
      </c>
      <c r="AX25" s="248">
        <v>20</v>
      </c>
      <c r="AY25" s="248">
        <v>4</v>
      </c>
      <c r="AZ25" s="248">
        <v>20</v>
      </c>
      <c r="BA25" s="248">
        <v>4</v>
      </c>
      <c r="BB25" s="248">
        <v>20</v>
      </c>
      <c r="BC25" s="247">
        <v>4</v>
      </c>
      <c r="BD25" s="248">
        <v>10</v>
      </c>
      <c r="BE25" s="248">
        <v>10</v>
      </c>
      <c r="BF25" s="247">
        <v>10</v>
      </c>
      <c r="BG25" s="248">
        <v>2</v>
      </c>
      <c r="BH25" s="248">
        <v>2</v>
      </c>
      <c r="BI25" s="247">
        <v>2</v>
      </c>
      <c r="BJ25" s="248">
        <v>1</v>
      </c>
      <c r="BK25" s="248">
        <v>1</v>
      </c>
      <c r="BL25" s="247">
        <v>1</v>
      </c>
      <c r="BM25" s="228" t="s">
        <v>32</v>
      </c>
      <c r="BN25" s="227" t="s">
        <v>146</v>
      </c>
      <c r="BO25" s="227">
        <v>54</v>
      </c>
      <c r="BP25" s="227">
        <f>VALUE(I46)</f>
        <v>51.1</v>
      </c>
      <c r="BQ25" s="227">
        <f>+BP25-BO25</f>
        <v>-2.8999999999999986</v>
      </c>
      <c r="BR25" s="259">
        <f>+BP25/BO25*100</f>
        <v>94.629629629629633</v>
      </c>
      <c r="BS25" s="261">
        <f>MAX(I6:I36)</f>
        <v>24.2</v>
      </c>
      <c r="BW25" s="115">
        <v>1997</v>
      </c>
      <c r="BX25" s="114">
        <v>3.5733333333333328</v>
      </c>
      <c r="BY25" s="113">
        <v>22</v>
      </c>
      <c r="BZ25" s="20">
        <v>2020</v>
      </c>
      <c r="CA25" s="18">
        <v>4.4000000000000004</v>
      </c>
      <c r="CC25" s="111">
        <v>1997</v>
      </c>
      <c r="CD25" s="110">
        <v>3.5733333333333328</v>
      </c>
      <c r="CE25" s="109">
        <v>22</v>
      </c>
      <c r="CF25" s="20">
        <v>1977</v>
      </c>
      <c r="CG25" s="18">
        <v>7.7233333333333327</v>
      </c>
      <c r="CH25" s="4"/>
      <c r="CI25" s="111">
        <v>1997</v>
      </c>
      <c r="CJ25" s="110">
        <v>0.20666666666666644</v>
      </c>
      <c r="CK25" s="109">
        <v>22</v>
      </c>
      <c r="CL25" s="258">
        <v>2021</v>
      </c>
      <c r="CM25" s="18">
        <v>1.7</v>
      </c>
      <c r="CN25" s="4"/>
      <c r="CO25" s="111">
        <v>1997</v>
      </c>
      <c r="CP25" s="110">
        <v>-0.49666666666666653</v>
      </c>
      <c r="CQ25" s="109">
        <v>22</v>
      </c>
      <c r="CR25" s="20">
        <v>1987</v>
      </c>
      <c r="CS25" s="18">
        <v>0.65333333333333321</v>
      </c>
      <c r="CT25" s="4"/>
      <c r="CU25" s="111">
        <v>1997</v>
      </c>
      <c r="CV25" s="110">
        <v>124.09999999999998</v>
      </c>
      <c r="CW25" s="109">
        <v>22</v>
      </c>
      <c r="CX25" s="20">
        <v>1980</v>
      </c>
      <c r="CY25" s="18">
        <v>51.500000000000007</v>
      </c>
    </row>
    <row r="26" spans="1:103" ht="15.4" customHeight="1" thickBot="1" x14ac:dyDescent="0.25">
      <c r="A26" s="13">
        <v>21</v>
      </c>
      <c r="B26" s="90">
        <v>10.199999999999999</v>
      </c>
      <c r="C26" s="160">
        <v>5.3</v>
      </c>
      <c r="D26" s="160">
        <v>5.8</v>
      </c>
      <c r="E26" s="90">
        <v>6.4</v>
      </c>
      <c r="F26" s="160">
        <v>8.1</v>
      </c>
      <c r="G26" s="90">
        <v>5.4</v>
      </c>
      <c r="H26" s="192">
        <f>(E26+F26+G26+G26)/4</f>
        <v>6.3249999999999993</v>
      </c>
      <c r="I26" s="153"/>
      <c r="J26" s="232">
        <v>81</v>
      </c>
      <c r="K26" s="231">
        <v>74</v>
      </c>
      <c r="L26" s="230">
        <v>88</v>
      </c>
      <c r="M26" s="221"/>
      <c r="N26" s="220"/>
      <c r="O26" s="13">
        <v>21</v>
      </c>
      <c r="P26" s="160">
        <v>2.6311111111111107</v>
      </c>
      <c r="Q26" s="160">
        <v>14.150000000000002</v>
      </c>
      <c r="R26" s="150">
        <v>2016</v>
      </c>
      <c r="S26" s="160">
        <v>-8.1</v>
      </c>
      <c r="T26" s="150">
        <v>1998</v>
      </c>
      <c r="U26" s="209">
        <f>+H26</f>
        <v>6.3249999999999993</v>
      </c>
      <c r="V26" s="160">
        <v>5.1433333333333326</v>
      </c>
      <c r="W26" s="160">
        <v>17.2</v>
      </c>
      <c r="X26" s="150">
        <v>2016</v>
      </c>
      <c r="Y26" s="160">
        <v>-6</v>
      </c>
      <c r="Z26" s="150">
        <v>1998</v>
      </c>
      <c r="AA26" s="209">
        <f>+B26</f>
        <v>10.199999999999999</v>
      </c>
      <c r="AB26" s="225">
        <v>21</v>
      </c>
      <c r="AC26" s="224">
        <v>0.11999999999999993</v>
      </c>
      <c r="AD26" s="160">
        <v>13</v>
      </c>
      <c r="AE26" s="150">
        <v>2016</v>
      </c>
      <c r="AF26" s="160">
        <v>-12.2</v>
      </c>
      <c r="AG26" s="150" t="s">
        <v>144</v>
      </c>
      <c r="AH26" s="209">
        <f>VALUE(C26)</f>
        <v>5.3</v>
      </c>
      <c r="AI26" s="225">
        <v>21</v>
      </c>
      <c r="AJ26" s="224">
        <v>-1.0599999999999998</v>
      </c>
      <c r="AK26" s="160">
        <v>9.4</v>
      </c>
      <c r="AL26" s="150">
        <v>2016</v>
      </c>
      <c r="AM26" s="160">
        <v>-14</v>
      </c>
      <c r="AN26" s="150" t="s">
        <v>103</v>
      </c>
      <c r="AO26" s="209">
        <f>VALUE(D26)</f>
        <v>5.8</v>
      </c>
      <c r="AP26" s="224">
        <v>1.3822222222222225</v>
      </c>
      <c r="AQ26" s="160">
        <v>12</v>
      </c>
      <c r="AR26" s="150">
        <v>1988</v>
      </c>
      <c r="AS26" s="223">
        <f>VALUE(I26)</f>
        <v>0</v>
      </c>
      <c r="AT26" s="8">
        <f>+AA26-AH26</f>
        <v>4.8999999999999995</v>
      </c>
      <c r="AU26" s="8"/>
      <c r="AV26" s="8"/>
      <c r="AW26" s="229">
        <v>21</v>
      </c>
      <c r="AX26" s="221">
        <v>20</v>
      </c>
      <c r="AY26" s="221">
        <v>7</v>
      </c>
      <c r="AZ26" s="221">
        <v>20</v>
      </c>
      <c r="BA26" s="221">
        <v>7</v>
      </c>
      <c r="BB26" s="221">
        <v>0</v>
      </c>
      <c r="BC26" s="220">
        <v>0</v>
      </c>
      <c r="BD26" s="221">
        <v>8</v>
      </c>
      <c r="BE26" s="221">
        <v>6</v>
      </c>
      <c r="BF26" s="220">
        <v>10</v>
      </c>
      <c r="BG26" s="221">
        <v>2</v>
      </c>
      <c r="BH26" s="221">
        <v>1</v>
      </c>
      <c r="BI26" s="220">
        <v>2</v>
      </c>
      <c r="BJ26" s="221">
        <v>1</v>
      </c>
      <c r="BK26" s="221">
        <v>0</v>
      </c>
      <c r="BL26" s="220">
        <v>0</v>
      </c>
      <c r="BM26" s="228"/>
      <c r="BN26" s="227" t="s">
        <v>145</v>
      </c>
      <c r="BO26" s="227">
        <v>774</v>
      </c>
      <c r="BP26" s="227">
        <f>VALUE([1]měsíce!Q17)</f>
        <v>721.7</v>
      </c>
      <c r="BQ26" s="260">
        <f>+BP26-BO26</f>
        <v>-52.299999999999955</v>
      </c>
      <c r="BR26" s="259">
        <f>+BP26/BO26*100</f>
        <v>93.242894056847547</v>
      </c>
      <c r="BS26" s="217">
        <f>VALUE([1]říjen!BS26)</f>
        <v>42.2</v>
      </c>
      <c r="BW26" s="115">
        <v>1998</v>
      </c>
      <c r="BX26" s="114">
        <v>-0.68833333333333313</v>
      </c>
      <c r="BY26" s="113">
        <v>23</v>
      </c>
      <c r="BZ26" s="20">
        <v>1992</v>
      </c>
      <c r="CA26" s="18">
        <v>4.17</v>
      </c>
      <c r="CC26" s="111">
        <v>1998</v>
      </c>
      <c r="CD26" s="110">
        <v>3.3533333333333326</v>
      </c>
      <c r="CE26" s="109">
        <v>23</v>
      </c>
      <c r="CF26" s="20">
        <v>2020</v>
      </c>
      <c r="CG26" s="18">
        <v>7.7</v>
      </c>
      <c r="CH26" s="4"/>
      <c r="CI26" s="111">
        <v>1998</v>
      </c>
      <c r="CJ26" s="110">
        <v>-3.93</v>
      </c>
      <c r="CK26" s="109">
        <v>23</v>
      </c>
      <c r="CL26" s="20">
        <v>2020</v>
      </c>
      <c r="CM26" s="18">
        <v>1.6</v>
      </c>
      <c r="CN26" s="4"/>
      <c r="CO26" s="111">
        <v>1998</v>
      </c>
      <c r="CP26" s="110">
        <v>-3.9766666666666661</v>
      </c>
      <c r="CQ26" s="109">
        <v>23</v>
      </c>
      <c r="CR26" s="20">
        <v>1990</v>
      </c>
      <c r="CS26" s="18">
        <v>0.5133333333333332</v>
      </c>
      <c r="CT26" s="4"/>
      <c r="CU26" s="111">
        <v>1998</v>
      </c>
      <c r="CV26" s="110">
        <v>27.2</v>
      </c>
      <c r="CW26" s="109">
        <v>23</v>
      </c>
      <c r="CX26" s="258">
        <v>2021</v>
      </c>
      <c r="CY26" s="18">
        <v>51.1</v>
      </c>
    </row>
    <row r="27" spans="1:103" ht="15.4" customHeight="1" x14ac:dyDescent="0.2">
      <c r="A27" s="13">
        <v>22</v>
      </c>
      <c r="B27" s="90">
        <v>5.5</v>
      </c>
      <c r="C27" s="160">
        <v>3.9</v>
      </c>
      <c r="D27" s="160">
        <v>4.5</v>
      </c>
      <c r="E27" s="90">
        <v>5.2</v>
      </c>
      <c r="F27" s="160">
        <v>5.0999999999999996</v>
      </c>
      <c r="G27" s="90">
        <v>3.9</v>
      </c>
      <c r="H27" s="192">
        <f>(E27+F27+G27+G27)/4</f>
        <v>4.5250000000000004</v>
      </c>
      <c r="I27" s="153">
        <v>0.6</v>
      </c>
      <c r="J27" s="232">
        <v>85</v>
      </c>
      <c r="K27" s="231">
        <v>86</v>
      </c>
      <c r="L27" s="230">
        <v>84</v>
      </c>
      <c r="M27" s="221"/>
      <c r="N27" s="220"/>
      <c r="O27" s="13">
        <v>22</v>
      </c>
      <c r="P27" s="160">
        <v>2.7844444444444445</v>
      </c>
      <c r="Q27" s="160">
        <v>13.850000000000001</v>
      </c>
      <c r="R27" s="150">
        <v>2016</v>
      </c>
      <c r="S27" s="160">
        <v>-10.45</v>
      </c>
      <c r="T27" s="150">
        <v>1998</v>
      </c>
      <c r="U27" s="153">
        <f>+H27</f>
        <v>4.5250000000000004</v>
      </c>
      <c r="V27" s="160">
        <v>5.5033333333333321</v>
      </c>
      <c r="W27" s="160">
        <v>16.8</v>
      </c>
      <c r="X27" s="150">
        <v>2000</v>
      </c>
      <c r="Y27" s="160">
        <v>-7</v>
      </c>
      <c r="Z27" s="150">
        <v>1998</v>
      </c>
      <c r="AA27" s="153">
        <f>+B27</f>
        <v>5.5</v>
      </c>
      <c r="AB27" s="225">
        <v>22</v>
      </c>
      <c r="AC27" s="224">
        <v>0.28222222222222226</v>
      </c>
      <c r="AD27" s="160">
        <v>12.6</v>
      </c>
      <c r="AE27" s="150">
        <v>2016</v>
      </c>
      <c r="AF27" s="160">
        <v>-13.2</v>
      </c>
      <c r="AG27" s="150" t="s">
        <v>144</v>
      </c>
      <c r="AH27" s="153">
        <f>VALUE(C27)</f>
        <v>3.9</v>
      </c>
      <c r="AI27" s="225">
        <v>22</v>
      </c>
      <c r="AJ27" s="224">
        <v>-0.88444444444444437</v>
      </c>
      <c r="AK27" s="160">
        <v>9.6999999999999993</v>
      </c>
      <c r="AL27" s="150" t="s">
        <v>114</v>
      </c>
      <c r="AM27" s="160">
        <v>-15.5</v>
      </c>
      <c r="AN27" s="150" t="s">
        <v>144</v>
      </c>
      <c r="AO27" s="153">
        <f>VALUE(D27)</f>
        <v>4.5</v>
      </c>
      <c r="AP27" s="224">
        <v>1.3822222222222225</v>
      </c>
      <c r="AQ27" s="160">
        <v>13.5</v>
      </c>
      <c r="AR27" s="150">
        <v>2001</v>
      </c>
      <c r="AS27" s="223">
        <f>VALUE(I27)</f>
        <v>0.6</v>
      </c>
      <c r="AT27" s="8">
        <f>+AA27-AH27</f>
        <v>1.6</v>
      </c>
      <c r="AU27" s="8"/>
      <c r="AV27" s="8"/>
      <c r="AW27" s="229">
        <v>22</v>
      </c>
      <c r="AX27" s="221">
        <v>36</v>
      </c>
      <c r="AY27" s="221">
        <v>2</v>
      </c>
      <c r="AZ27" s="221">
        <v>36</v>
      </c>
      <c r="BA27" s="221">
        <v>4</v>
      </c>
      <c r="BB27" s="221">
        <v>36</v>
      </c>
      <c r="BC27" s="220">
        <v>4</v>
      </c>
      <c r="BD27" s="221">
        <v>10</v>
      </c>
      <c r="BE27" s="221">
        <v>10</v>
      </c>
      <c r="BF27" s="220">
        <v>10</v>
      </c>
      <c r="BG27" s="221">
        <v>4</v>
      </c>
      <c r="BH27" s="221">
        <v>6</v>
      </c>
      <c r="BI27" s="220">
        <v>2</v>
      </c>
      <c r="BJ27" s="221">
        <v>0</v>
      </c>
      <c r="BK27" s="221">
        <v>1</v>
      </c>
      <c r="BL27" s="220">
        <v>1</v>
      </c>
      <c r="BM27" s="228"/>
      <c r="BN27" s="227" t="s">
        <v>143</v>
      </c>
      <c r="BO27" s="227">
        <v>13</v>
      </c>
      <c r="BP27" s="227">
        <f>COUNTIF(AS6:AS36,"&gt;0")</f>
        <v>15</v>
      </c>
      <c r="BQ27" s="256">
        <f>+BP27-BO27</f>
        <v>2</v>
      </c>
      <c r="BR27" s="257"/>
      <c r="BS27"/>
      <c r="BW27" s="115">
        <v>1999</v>
      </c>
      <c r="BX27" s="114">
        <v>2.4334999999999996</v>
      </c>
      <c r="BY27" s="113">
        <v>24</v>
      </c>
      <c r="BZ27" s="20">
        <v>1994</v>
      </c>
      <c r="CA27" s="18">
        <v>4.07</v>
      </c>
      <c r="CC27" s="111">
        <v>1999</v>
      </c>
      <c r="CD27" s="110">
        <v>5.2833333333333306</v>
      </c>
      <c r="CE27" s="109">
        <v>24</v>
      </c>
      <c r="CF27" s="20">
        <v>1990</v>
      </c>
      <c r="CG27" s="18">
        <v>7.6499999999999995</v>
      </c>
      <c r="CH27" s="4"/>
      <c r="CI27" s="111">
        <v>1999</v>
      </c>
      <c r="CJ27" s="110">
        <v>0.16333333333333314</v>
      </c>
      <c r="CK27" s="109">
        <v>24</v>
      </c>
      <c r="CL27" s="20">
        <v>2004</v>
      </c>
      <c r="CM27" s="18">
        <v>1.44</v>
      </c>
      <c r="CN27" s="4"/>
      <c r="CO27" s="111">
        <v>1999</v>
      </c>
      <c r="CP27" s="110">
        <v>-0.40000000000000036</v>
      </c>
      <c r="CQ27" s="109">
        <v>24</v>
      </c>
      <c r="CR27" s="20">
        <v>1979</v>
      </c>
      <c r="CS27" s="18">
        <v>5.6666666666666629E-2</v>
      </c>
      <c r="CT27" s="4"/>
      <c r="CU27" s="111">
        <v>1999</v>
      </c>
      <c r="CV27" s="110">
        <v>79.8</v>
      </c>
      <c r="CW27" s="109">
        <v>24</v>
      </c>
      <c r="CX27" s="20">
        <v>2001</v>
      </c>
      <c r="CY27" s="18">
        <v>50.599999999999994</v>
      </c>
    </row>
    <row r="28" spans="1:103" ht="15.4" customHeight="1" x14ac:dyDescent="0.2">
      <c r="A28" s="13">
        <v>23</v>
      </c>
      <c r="B28" s="90">
        <v>4.5</v>
      </c>
      <c r="C28" s="160">
        <v>-1.2</v>
      </c>
      <c r="D28" s="160">
        <v>-2.8</v>
      </c>
      <c r="E28" s="90">
        <v>0.4</v>
      </c>
      <c r="F28" s="160">
        <v>3.7</v>
      </c>
      <c r="G28" s="90">
        <v>2.4</v>
      </c>
      <c r="H28" s="192">
        <f>(E28+F28+G28+G28)/4</f>
        <v>2.2250000000000001</v>
      </c>
      <c r="I28" s="153"/>
      <c r="J28" s="232">
        <v>73</v>
      </c>
      <c r="K28" s="231">
        <v>58</v>
      </c>
      <c r="L28" s="230">
        <v>75</v>
      </c>
      <c r="M28" s="221"/>
      <c r="N28" s="220"/>
      <c r="O28" s="13">
        <v>23</v>
      </c>
      <c r="P28" s="160">
        <v>2.9344444444444449</v>
      </c>
      <c r="Q28" s="160">
        <v>12.25</v>
      </c>
      <c r="R28" s="150">
        <v>2000</v>
      </c>
      <c r="S28" s="160">
        <v>-12.4</v>
      </c>
      <c r="T28" s="150">
        <v>1988</v>
      </c>
      <c r="U28" s="153">
        <f>+H28</f>
        <v>2.2250000000000001</v>
      </c>
      <c r="V28" s="160">
        <v>5.7288888888888883</v>
      </c>
      <c r="W28" s="160">
        <v>14.9</v>
      </c>
      <c r="X28" s="150">
        <v>1980</v>
      </c>
      <c r="Y28" s="160">
        <v>-5.2</v>
      </c>
      <c r="Z28" s="150">
        <v>1998</v>
      </c>
      <c r="AA28" s="153">
        <f>+B28</f>
        <v>4.5</v>
      </c>
      <c r="AB28" s="225">
        <v>23</v>
      </c>
      <c r="AC28" s="224">
        <v>0.15777777777777766</v>
      </c>
      <c r="AD28" s="160">
        <v>9.2000000000000011</v>
      </c>
      <c r="AE28" s="150" t="s">
        <v>142</v>
      </c>
      <c r="AF28" s="160">
        <v>-21.2</v>
      </c>
      <c r="AG28" s="150" t="s">
        <v>98</v>
      </c>
      <c r="AH28" s="153">
        <f>VALUE(C28)</f>
        <v>-1.2</v>
      </c>
      <c r="AI28" s="225">
        <v>23</v>
      </c>
      <c r="AJ28" s="224">
        <v>-0.95111111111111091</v>
      </c>
      <c r="AK28" s="160">
        <v>8.5</v>
      </c>
      <c r="AL28" s="150" t="s">
        <v>142</v>
      </c>
      <c r="AM28" s="160">
        <v>-21.2</v>
      </c>
      <c r="AN28" s="150" t="s">
        <v>98</v>
      </c>
      <c r="AO28" s="153">
        <f>VALUE(D28)</f>
        <v>-2.8</v>
      </c>
      <c r="AP28" s="224">
        <v>1.2866666666666664</v>
      </c>
      <c r="AQ28" s="160">
        <v>9.1999999999999993</v>
      </c>
      <c r="AR28" s="150">
        <v>1999</v>
      </c>
      <c r="AS28" s="223">
        <f>VALUE(I28)</f>
        <v>0</v>
      </c>
      <c r="AT28" s="8">
        <f>+AA28-AH28</f>
        <v>5.7</v>
      </c>
      <c r="AU28" s="8"/>
      <c r="AV28" s="8"/>
      <c r="AW28" s="229">
        <v>23</v>
      </c>
      <c r="AX28" s="221">
        <v>34</v>
      </c>
      <c r="AY28" s="221">
        <v>1</v>
      </c>
      <c r="AZ28" s="221">
        <v>34</v>
      </c>
      <c r="BA28" s="221">
        <v>2</v>
      </c>
      <c r="BB28" s="221">
        <v>0</v>
      </c>
      <c r="BC28" s="220">
        <v>0</v>
      </c>
      <c r="BD28" s="221">
        <v>5</v>
      </c>
      <c r="BE28" s="221">
        <v>0</v>
      </c>
      <c r="BF28" s="220">
        <v>0</v>
      </c>
      <c r="BG28" s="221">
        <v>1</v>
      </c>
      <c r="BH28" s="221">
        <v>0</v>
      </c>
      <c r="BI28" s="220">
        <v>0</v>
      </c>
      <c r="BJ28" s="221">
        <v>1</v>
      </c>
      <c r="BK28" s="221">
        <v>0</v>
      </c>
      <c r="BL28" s="220">
        <v>0</v>
      </c>
      <c r="BM28" s="228"/>
      <c r="BN28" s="227" t="s">
        <v>141</v>
      </c>
      <c r="BO28" s="227">
        <v>10</v>
      </c>
      <c r="BP28" s="227">
        <f>COUNTIF(AS6:AS36,"&gt;0,9")</f>
        <v>7</v>
      </c>
      <c r="BQ28" s="256">
        <f>+BP28-BO28</f>
        <v>-3</v>
      </c>
      <c r="BR28" s="71"/>
      <c r="BS28"/>
      <c r="BW28" s="115">
        <v>2000</v>
      </c>
      <c r="BX28" s="114">
        <v>8.2325000000000035</v>
      </c>
      <c r="BY28" s="113">
        <v>25</v>
      </c>
      <c r="BZ28" s="20">
        <v>2004</v>
      </c>
      <c r="CA28" s="18">
        <v>4.0366666666666662</v>
      </c>
      <c r="CC28" s="111">
        <v>2000</v>
      </c>
      <c r="CD28" s="110">
        <v>12.636666666666665</v>
      </c>
      <c r="CE28" s="109">
        <v>25</v>
      </c>
      <c r="CF28" s="20">
        <v>2011</v>
      </c>
      <c r="CG28" s="18">
        <v>7.3566666666666682</v>
      </c>
      <c r="CH28" s="4"/>
      <c r="CI28" s="111">
        <v>2000</v>
      </c>
      <c r="CJ28" s="110">
        <v>6.1</v>
      </c>
      <c r="CK28" s="109">
        <v>25</v>
      </c>
      <c r="CL28" s="20">
        <v>1991</v>
      </c>
      <c r="CM28" s="18">
        <v>1.1000000000000001</v>
      </c>
      <c r="CN28" s="4"/>
      <c r="CO28" s="111">
        <v>2000</v>
      </c>
      <c r="CP28" s="110">
        <v>3.9499999999999997</v>
      </c>
      <c r="CQ28" s="109">
        <v>25</v>
      </c>
      <c r="CR28" s="20">
        <v>1986</v>
      </c>
      <c r="CS28" s="18">
        <v>-0.36666666666666659</v>
      </c>
      <c r="CT28" s="4"/>
      <c r="CU28" s="111">
        <v>2000</v>
      </c>
      <c r="CV28" s="110">
        <v>92.3</v>
      </c>
      <c r="CW28" s="109">
        <v>25</v>
      </c>
      <c r="CX28" s="20">
        <v>2016</v>
      </c>
      <c r="CY28" s="18">
        <v>49.9</v>
      </c>
    </row>
    <row r="29" spans="1:103" ht="15.4" customHeight="1" thickBot="1" x14ac:dyDescent="0.25">
      <c r="A29" s="13">
        <v>24</v>
      </c>
      <c r="B29" s="90">
        <v>4.4000000000000004</v>
      </c>
      <c r="C29" s="160">
        <v>-3.5</v>
      </c>
      <c r="D29" s="160">
        <v>-1.6</v>
      </c>
      <c r="E29" s="90">
        <v>2.1</v>
      </c>
      <c r="F29" s="160">
        <v>4.4000000000000004</v>
      </c>
      <c r="G29" s="90">
        <v>-3.1</v>
      </c>
      <c r="H29" s="192">
        <f>(E29+F29+G29+G29)/4</f>
        <v>7.4999999999999956E-2</v>
      </c>
      <c r="I29" s="153"/>
      <c r="J29" s="232">
        <v>85</v>
      </c>
      <c r="K29" s="231">
        <v>71</v>
      </c>
      <c r="L29" s="230">
        <v>90</v>
      </c>
      <c r="M29" s="221"/>
      <c r="N29" s="220"/>
      <c r="O29" s="13">
        <v>24</v>
      </c>
      <c r="P29" s="160">
        <v>3.3155555555555547</v>
      </c>
      <c r="Q29" s="160">
        <v>12.2</v>
      </c>
      <c r="R29" s="150">
        <v>2003</v>
      </c>
      <c r="S29" s="160">
        <v>-6.2</v>
      </c>
      <c r="T29" s="150">
        <v>1998</v>
      </c>
      <c r="U29" s="153">
        <f>+H29</f>
        <v>7.4999999999999956E-2</v>
      </c>
      <c r="V29" s="160">
        <v>6.062777777777776</v>
      </c>
      <c r="W29" s="160">
        <v>14.7</v>
      </c>
      <c r="X29" s="150">
        <v>2019</v>
      </c>
      <c r="Y29" s="160">
        <v>-4</v>
      </c>
      <c r="Z29" s="150">
        <v>2005</v>
      </c>
      <c r="AA29" s="153">
        <f>+B29</f>
        <v>4.4000000000000004</v>
      </c>
      <c r="AB29" s="225">
        <v>24</v>
      </c>
      <c r="AC29" s="224">
        <v>0.9355555555555557</v>
      </c>
      <c r="AD29" s="160">
        <v>11.3</v>
      </c>
      <c r="AE29" s="150" t="s">
        <v>101</v>
      </c>
      <c r="AF29" s="160">
        <v>-13.8</v>
      </c>
      <c r="AG29" s="150" t="s">
        <v>98</v>
      </c>
      <c r="AH29" s="153">
        <f>VALUE(C29)</f>
        <v>-3.5</v>
      </c>
      <c r="AI29" s="225">
        <v>24</v>
      </c>
      <c r="AJ29" s="224">
        <v>-0.24666666666666665</v>
      </c>
      <c r="AK29" s="160">
        <v>8.1</v>
      </c>
      <c r="AL29" s="150">
        <v>2016</v>
      </c>
      <c r="AM29" s="160">
        <v>-18</v>
      </c>
      <c r="AN29" s="150" t="s">
        <v>98</v>
      </c>
      <c r="AO29" s="153">
        <f>VALUE(D29)</f>
        <v>-1.6</v>
      </c>
      <c r="AP29" s="224">
        <v>1.211111111111111</v>
      </c>
      <c r="AQ29" s="160">
        <v>10</v>
      </c>
      <c r="AR29" s="150">
        <v>1999</v>
      </c>
      <c r="AS29" s="223">
        <f>VALUE(I29)</f>
        <v>0</v>
      </c>
      <c r="AT29" s="8">
        <f>+AA29-AH29</f>
        <v>7.9</v>
      </c>
      <c r="AU29" s="8"/>
      <c r="AV29" s="8"/>
      <c r="AW29" s="229">
        <v>24</v>
      </c>
      <c r="AX29" s="221">
        <v>0</v>
      </c>
      <c r="AY29" s="221">
        <v>0</v>
      </c>
      <c r="AZ29" s="221">
        <v>20</v>
      </c>
      <c r="BA29" s="221">
        <v>2</v>
      </c>
      <c r="BB29" s="221">
        <v>0</v>
      </c>
      <c r="BC29" s="220">
        <v>0</v>
      </c>
      <c r="BD29" s="221">
        <v>10</v>
      </c>
      <c r="BE29" s="221">
        <v>10</v>
      </c>
      <c r="BF29" s="220">
        <v>0</v>
      </c>
      <c r="BG29" s="221">
        <v>2</v>
      </c>
      <c r="BH29" s="221">
        <v>2</v>
      </c>
      <c r="BI29" s="220">
        <v>0</v>
      </c>
      <c r="BJ29" s="221">
        <v>0</v>
      </c>
      <c r="BK29" s="221">
        <v>0</v>
      </c>
      <c r="BL29" s="220">
        <v>0</v>
      </c>
      <c r="BM29" s="228"/>
      <c r="BN29" s="227" t="s">
        <v>140</v>
      </c>
      <c r="BO29" s="227">
        <v>1</v>
      </c>
      <c r="BP29" s="227">
        <f>COUNTIF(AS6:AS36,"&gt;9,9")</f>
        <v>1</v>
      </c>
      <c r="BQ29" s="256">
        <f>+BP29-BO29</f>
        <v>0</v>
      </c>
      <c r="BR29" s="62"/>
      <c r="BS29"/>
      <c r="BW29" s="115">
        <v>2001</v>
      </c>
      <c r="BX29" s="114">
        <v>1.7441666666666673</v>
      </c>
      <c r="BY29" s="113">
        <v>26</v>
      </c>
      <c r="BZ29" s="20">
        <v>1984</v>
      </c>
      <c r="CA29" s="18">
        <v>3.8633333333333324</v>
      </c>
      <c r="CC29" s="111">
        <v>2001</v>
      </c>
      <c r="CD29" s="110">
        <v>4.6033333333333335</v>
      </c>
      <c r="CE29" s="109">
        <v>26</v>
      </c>
      <c r="CF29" s="20">
        <v>1992</v>
      </c>
      <c r="CG29" s="18">
        <v>7.2866666666666644</v>
      </c>
      <c r="CH29" s="4"/>
      <c r="CI29" s="111">
        <v>2001</v>
      </c>
      <c r="CJ29" s="110">
        <v>-0.87000000000000022</v>
      </c>
      <c r="CK29" s="109">
        <v>26</v>
      </c>
      <c r="CL29" s="20">
        <v>1979</v>
      </c>
      <c r="CM29" s="18">
        <v>0.76</v>
      </c>
      <c r="CN29" s="4"/>
      <c r="CO29" s="111">
        <v>2001</v>
      </c>
      <c r="CP29" s="110">
        <v>-1.2933333333333332</v>
      </c>
      <c r="CQ29" s="109">
        <v>26</v>
      </c>
      <c r="CR29" s="20">
        <v>1999</v>
      </c>
      <c r="CS29" s="18">
        <v>-0.40000000000000036</v>
      </c>
      <c r="CT29" s="4"/>
      <c r="CU29" s="111">
        <v>2001</v>
      </c>
      <c r="CV29" s="110">
        <v>50.599999999999994</v>
      </c>
      <c r="CW29" s="109">
        <v>26</v>
      </c>
      <c r="CX29" s="20">
        <v>2019</v>
      </c>
      <c r="CY29" s="18">
        <v>46.6</v>
      </c>
    </row>
    <row r="30" spans="1:103" ht="15.4" customHeight="1" thickBot="1" x14ac:dyDescent="0.25">
      <c r="A30" s="26">
        <v>25</v>
      </c>
      <c r="B30" s="255">
        <v>5.0999999999999996</v>
      </c>
      <c r="C30" s="187">
        <v>-3.8</v>
      </c>
      <c r="D30" s="187">
        <v>-6.4</v>
      </c>
      <c r="E30" s="255">
        <v>1.2</v>
      </c>
      <c r="F30" s="187">
        <v>5.0999999999999996</v>
      </c>
      <c r="G30" s="255">
        <v>4.9000000000000004</v>
      </c>
      <c r="H30" s="192">
        <f>(E30+F30+G30+G30)/4</f>
        <v>4.0250000000000004</v>
      </c>
      <c r="I30" s="180">
        <v>0.9</v>
      </c>
      <c r="J30" s="254">
        <v>70</v>
      </c>
      <c r="K30" s="253">
        <v>74</v>
      </c>
      <c r="L30" s="252">
        <v>73</v>
      </c>
      <c r="M30" s="248"/>
      <c r="N30" s="247"/>
      <c r="O30" s="26">
        <v>25</v>
      </c>
      <c r="P30" s="187">
        <v>2.8144444444444443</v>
      </c>
      <c r="Q30" s="187">
        <v>13.574999999999999</v>
      </c>
      <c r="R30" s="177">
        <v>2002</v>
      </c>
      <c r="S30" s="187">
        <v>-6.4</v>
      </c>
      <c r="T30" s="177">
        <v>1989</v>
      </c>
      <c r="U30" s="180">
        <f>+H30</f>
        <v>4.0250000000000004</v>
      </c>
      <c r="V30" s="187">
        <v>5.7855555555555549</v>
      </c>
      <c r="W30" s="187">
        <v>15.1</v>
      </c>
      <c r="X30" s="177">
        <v>2002</v>
      </c>
      <c r="Y30" s="187">
        <v>-2.4</v>
      </c>
      <c r="Z30" s="177">
        <v>1998</v>
      </c>
      <c r="AA30" s="180">
        <f>+B30</f>
        <v>5.0999999999999996</v>
      </c>
      <c r="AB30" s="251">
        <v>25</v>
      </c>
      <c r="AC30" s="250">
        <v>0.82666666666666655</v>
      </c>
      <c r="AD30" s="187">
        <v>12</v>
      </c>
      <c r="AE30" s="177" t="s">
        <v>104</v>
      </c>
      <c r="AF30" s="187">
        <v>-9.4</v>
      </c>
      <c r="AG30" s="177" t="s">
        <v>112</v>
      </c>
      <c r="AH30" s="180">
        <f>VALUE(C30)</f>
        <v>-3.8</v>
      </c>
      <c r="AI30" s="251">
        <v>25</v>
      </c>
      <c r="AJ30" s="250">
        <v>-6.4444444444444443E-2</v>
      </c>
      <c r="AK30" s="187">
        <v>10</v>
      </c>
      <c r="AL30" s="177" t="s">
        <v>104</v>
      </c>
      <c r="AM30" s="187">
        <v>-7.5</v>
      </c>
      <c r="AN30" s="177" t="s">
        <v>103</v>
      </c>
      <c r="AO30" s="180">
        <f>VALUE(D30)</f>
        <v>-6.4</v>
      </c>
      <c r="AP30" s="250">
        <v>0.7400000000000001</v>
      </c>
      <c r="AQ30" s="187">
        <v>4.8</v>
      </c>
      <c r="AR30" s="177" t="s">
        <v>139</v>
      </c>
      <c r="AS30" s="249">
        <f>VALUE(I30)</f>
        <v>0.9</v>
      </c>
      <c r="AT30" s="8">
        <f>+AA30-AH30</f>
        <v>8.8999999999999986</v>
      </c>
      <c r="AU30" s="8"/>
      <c r="AV30" s="8"/>
      <c r="AW30" s="222">
        <v>25</v>
      </c>
      <c r="AX30" s="248">
        <v>18</v>
      </c>
      <c r="AY30" s="248">
        <v>9</v>
      </c>
      <c r="AZ30" s="248">
        <v>20</v>
      </c>
      <c r="BA30" s="248">
        <v>7</v>
      </c>
      <c r="BB30" s="248">
        <v>20</v>
      </c>
      <c r="BC30" s="247">
        <v>4</v>
      </c>
      <c r="BD30" s="248">
        <v>5</v>
      </c>
      <c r="BE30" s="248">
        <v>10</v>
      </c>
      <c r="BF30" s="247">
        <v>10</v>
      </c>
      <c r="BG30" s="248">
        <v>1</v>
      </c>
      <c r="BH30" s="248">
        <v>2</v>
      </c>
      <c r="BI30" s="247">
        <v>2</v>
      </c>
      <c r="BJ30" s="248">
        <v>0</v>
      </c>
      <c r="BK30" s="248">
        <v>0</v>
      </c>
      <c r="BL30" s="247">
        <v>0</v>
      </c>
      <c r="BM30" s="219"/>
      <c r="BN30" s="218" t="s">
        <v>138</v>
      </c>
      <c r="BO30" s="246" t="s">
        <v>137</v>
      </c>
      <c r="BP30" s="245"/>
      <c r="BQ30" s="245"/>
      <c r="BR30" s="244"/>
      <c r="BS30"/>
      <c r="BW30" s="115">
        <v>2002</v>
      </c>
      <c r="BX30" s="114">
        <v>6.7258333333333322</v>
      </c>
      <c r="BY30" s="113">
        <v>27</v>
      </c>
      <c r="BZ30" s="20">
        <v>1991</v>
      </c>
      <c r="CA30" s="18">
        <v>3.7399999999999993</v>
      </c>
      <c r="CC30" s="111">
        <v>2002</v>
      </c>
      <c r="CD30" s="110">
        <v>9.6833333333333318</v>
      </c>
      <c r="CE30" s="109">
        <v>27</v>
      </c>
      <c r="CF30" s="20">
        <v>2004</v>
      </c>
      <c r="CG30" s="18">
        <v>6.8766666666666652</v>
      </c>
      <c r="CH30" s="4"/>
      <c r="CI30" s="111">
        <v>2002</v>
      </c>
      <c r="CJ30" s="110">
        <v>3.3566666666666669</v>
      </c>
      <c r="CK30" s="109">
        <v>27</v>
      </c>
      <c r="CL30" s="20">
        <v>1994</v>
      </c>
      <c r="CM30" s="18">
        <v>0.54666666666666641</v>
      </c>
      <c r="CN30" s="4"/>
      <c r="CO30" s="111">
        <v>2002</v>
      </c>
      <c r="CP30" s="110">
        <v>2.996666666666667</v>
      </c>
      <c r="CQ30" s="109">
        <v>27</v>
      </c>
      <c r="CR30" s="20">
        <v>1997</v>
      </c>
      <c r="CS30" s="18">
        <v>-0.49666666666666653</v>
      </c>
      <c r="CT30" s="4"/>
      <c r="CU30" s="111">
        <v>2002</v>
      </c>
      <c r="CV30" s="110">
        <v>35.4</v>
      </c>
      <c r="CW30" s="109">
        <v>27</v>
      </c>
      <c r="CX30" s="20">
        <v>2004</v>
      </c>
      <c r="CY30" s="18">
        <v>44</v>
      </c>
    </row>
    <row r="31" spans="1:103" ht="15.4" customHeight="1" x14ac:dyDescent="0.2">
      <c r="A31" s="13">
        <v>26</v>
      </c>
      <c r="B31" s="90">
        <v>5</v>
      </c>
      <c r="C31" s="160">
        <v>-0.3</v>
      </c>
      <c r="D31" s="160">
        <v>2.5</v>
      </c>
      <c r="E31" s="90">
        <v>2.6</v>
      </c>
      <c r="F31" s="160">
        <v>0.3</v>
      </c>
      <c r="G31" s="90">
        <v>-0.3</v>
      </c>
      <c r="H31" s="213">
        <f>(E31+F31+G31+G31)/4</f>
        <v>0.57500000000000007</v>
      </c>
      <c r="I31" s="153">
        <v>24.2</v>
      </c>
      <c r="J31" s="232">
        <v>92</v>
      </c>
      <c r="K31" s="231">
        <v>94</v>
      </c>
      <c r="L31" s="230">
        <v>94</v>
      </c>
      <c r="M31" s="221">
        <v>10</v>
      </c>
      <c r="N31" s="220"/>
      <c r="O31" s="13">
        <v>26</v>
      </c>
      <c r="P31" s="160">
        <v>3.037777777777777</v>
      </c>
      <c r="Q31" s="160">
        <v>13.275</v>
      </c>
      <c r="R31" s="150">
        <v>2003</v>
      </c>
      <c r="S31" s="160">
        <v>-8.1999999999999993</v>
      </c>
      <c r="T31" s="150">
        <v>1993</v>
      </c>
      <c r="U31" s="153">
        <f>+H31</f>
        <v>0.57500000000000007</v>
      </c>
      <c r="V31" s="160">
        <v>5.8299999999999992</v>
      </c>
      <c r="W31" s="160">
        <v>16.600000000000001</v>
      </c>
      <c r="X31" s="150">
        <v>2002</v>
      </c>
      <c r="Y31" s="160">
        <v>-2.2000000000000002</v>
      </c>
      <c r="Z31" s="150">
        <v>1989</v>
      </c>
      <c r="AA31" s="153">
        <f>+B31</f>
        <v>5</v>
      </c>
      <c r="AB31" s="225">
        <v>26</v>
      </c>
      <c r="AC31" s="224">
        <v>4.0000000000000056E-2</v>
      </c>
      <c r="AD31" s="160">
        <v>10.7</v>
      </c>
      <c r="AE31" s="150" t="s">
        <v>104</v>
      </c>
      <c r="AF31" s="160">
        <v>-13.6</v>
      </c>
      <c r="AG31" s="150" t="s">
        <v>103</v>
      </c>
      <c r="AH31" s="153">
        <f>VALUE(C31)</f>
        <v>-0.3</v>
      </c>
      <c r="AI31" s="225">
        <v>26</v>
      </c>
      <c r="AJ31" s="224">
        <v>-1.0044444444444445</v>
      </c>
      <c r="AK31" s="160">
        <v>10.9</v>
      </c>
      <c r="AL31" s="150" t="s">
        <v>114</v>
      </c>
      <c r="AM31" s="160">
        <v>-13.6</v>
      </c>
      <c r="AN31" s="150" t="s">
        <v>103</v>
      </c>
      <c r="AO31" s="153">
        <f>VALUE(D31)</f>
        <v>2.5</v>
      </c>
      <c r="AP31" s="224">
        <v>1.9044444444444448</v>
      </c>
      <c r="AQ31" s="160">
        <v>22.7</v>
      </c>
      <c r="AR31" s="150">
        <v>2000</v>
      </c>
      <c r="AS31" s="223">
        <f>VALUE(I31)</f>
        <v>24.2</v>
      </c>
      <c r="AT31" s="8">
        <f>+AA31-AH31</f>
        <v>5.3</v>
      </c>
      <c r="AU31" s="8"/>
      <c r="AV31" s="8"/>
      <c r="AW31" s="229">
        <v>26</v>
      </c>
      <c r="AX31" s="221">
        <v>0</v>
      </c>
      <c r="AY31" s="221">
        <v>0</v>
      </c>
      <c r="AZ31" s="221">
        <v>0</v>
      </c>
      <c r="BA31" s="221">
        <v>0</v>
      </c>
      <c r="BB31" s="221">
        <v>0</v>
      </c>
      <c r="BC31" s="220">
        <v>0</v>
      </c>
      <c r="BD31" s="221">
        <v>10</v>
      </c>
      <c r="BE31" s="221">
        <v>10</v>
      </c>
      <c r="BF31" s="220">
        <v>10</v>
      </c>
      <c r="BG31" s="221">
        <v>6</v>
      </c>
      <c r="BH31" s="221">
        <v>7</v>
      </c>
      <c r="BI31" s="220">
        <v>7</v>
      </c>
      <c r="BJ31" s="221">
        <v>1</v>
      </c>
      <c r="BK31" s="221">
        <v>7</v>
      </c>
      <c r="BL31" s="220">
        <v>7</v>
      </c>
      <c r="BM31" s="243" t="s">
        <v>136</v>
      </c>
      <c r="BN31" s="200"/>
      <c r="BO31" s="200">
        <f>VALUE(BR1)</f>
        <v>2021</v>
      </c>
      <c r="BP31" s="1">
        <f>VALUE(BR1)</f>
        <v>2021</v>
      </c>
      <c r="BQ31" s="242" t="s">
        <v>135</v>
      </c>
      <c r="BR31" s="242"/>
      <c r="BS31" s="241"/>
      <c r="BW31" s="115">
        <v>2003</v>
      </c>
      <c r="BX31" s="114">
        <v>6.23</v>
      </c>
      <c r="BY31" s="113">
        <v>28</v>
      </c>
      <c r="BZ31" s="20">
        <v>2015</v>
      </c>
      <c r="CA31" s="18">
        <v>3.6766666666666667</v>
      </c>
      <c r="CC31" s="111">
        <v>2003</v>
      </c>
      <c r="CD31" s="110">
        <v>9.5166666666666639</v>
      </c>
      <c r="CE31" s="109">
        <v>28</v>
      </c>
      <c r="CF31" s="20">
        <v>1987</v>
      </c>
      <c r="CG31" s="18">
        <v>6.72</v>
      </c>
      <c r="CH31" s="4"/>
      <c r="CI31" s="111">
        <v>2003</v>
      </c>
      <c r="CJ31" s="110">
        <v>3.0200000000000009</v>
      </c>
      <c r="CK31" s="109">
        <v>28</v>
      </c>
      <c r="CL31" s="20">
        <v>1984</v>
      </c>
      <c r="CM31" s="18">
        <v>0.32666666666666672</v>
      </c>
      <c r="CN31" s="4"/>
      <c r="CO31" s="111">
        <v>2003</v>
      </c>
      <c r="CP31" s="110">
        <v>2.0700000000000003</v>
      </c>
      <c r="CQ31" s="109">
        <v>28</v>
      </c>
      <c r="CR31" s="20">
        <v>1978</v>
      </c>
      <c r="CS31" s="18">
        <v>-0.67</v>
      </c>
      <c r="CT31" s="4"/>
      <c r="CU31" s="111">
        <v>2003</v>
      </c>
      <c r="CV31" s="110">
        <v>38.499999999999993</v>
      </c>
      <c r="CW31" s="109">
        <v>28</v>
      </c>
      <c r="CX31" s="20">
        <v>2015</v>
      </c>
      <c r="CY31" s="18">
        <v>43.4</v>
      </c>
    </row>
    <row r="32" spans="1:103" ht="15.4" customHeight="1" thickBot="1" x14ac:dyDescent="0.25">
      <c r="A32" s="13">
        <v>27</v>
      </c>
      <c r="B32" s="90">
        <v>2.2000000000000002</v>
      </c>
      <c r="C32" s="160">
        <v>-2</v>
      </c>
      <c r="D32" s="160">
        <v>-1.4</v>
      </c>
      <c r="E32" s="90">
        <v>-0.5</v>
      </c>
      <c r="F32" s="160">
        <v>2</v>
      </c>
      <c r="G32" s="90">
        <v>0.5</v>
      </c>
      <c r="H32" s="192">
        <f>(E32+F32+G32+G32)/4</f>
        <v>0.625</v>
      </c>
      <c r="I32" s="153"/>
      <c r="J32" s="232">
        <v>91</v>
      </c>
      <c r="K32" s="231">
        <v>74</v>
      </c>
      <c r="L32" s="230">
        <v>93</v>
      </c>
      <c r="M32" s="221"/>
      <c r="N32" s="220">
        <v>10</v>
      </c>
      <c r="O32" s="13">
        <v>27</v>
      </c>
      <c r="P32" s="160">
        <v>2.3872222222222224</v>
      </c>
      <c r="Q32" s="160">
        <v>13.85</v>
      </c>
      <c r="R32" s="150">
        <v>2003</v>
      </c>
      <c r="S32" s="160">
        <v>-10</v>
      </c>
      <c r="T32" s="150">
        <v>1993</v>
      </c>
      <c r="U32" s="153">
        <f>+H32</f>
        <v>0.625</v>
      </c>
      <c r="V32" s="160">
        <v>5.125</v>
      </c>
      <c r="W32" s="160">
        <v>15.7</v>
      </c>
      <c r="X32" s="150">
        <v>2003</v>
      </c>
      <c r="Y32" s="160">
        <v>-3.5</v>
      </c>
      <c r="Z32" s="150">
        <v>1993</v>
      </c>
      <c r="AA32" s="153">
        <f>+B32</f>
        <v>2.2000000000000002</v>
      </c>
      <c r="AB32" s="225">
        <v>27</v>
      </c>
      <c r="AC32" s="224">
        <v>2.6666666666666696E-2</v>
      </c>
      <c r="AD32" s="160">
        <v>12.2</v>
      </c>
      <c r="AE32" s="150" t="s">
        <v>104</v>
      </c>
      <c r="AF32" s="160">
        <v>-16.7</v>
      </c>
      <c r="AG32" s="150" t="s">
        <v>103</v>
      </c>
      <c r="AH32" s="153">
        <f>VALUE(C32)</f>
        <v>-2</v>
      </c>
      <c r="AI32" s="225">
        <v>27</v>
      </c>
      <c r="AJ32" s="224">
        <v>-0.7533333333333333</v>
      </c>
      <c r="AK32" s="160">
        <v>9.6999999999999993</v>
      </c>
      <c r="AL32" s="150" t="s">
        <v>104</v>
      </c>
      <c r="AM32" s="160">
        <v>-18.3</v>
      </c>
      <c r="AN32" s="150" t="s">
        <v>103</v>
      </c>
      <c r="AO32" s="153">
        <f>VALUE(D32)</f>
        <v>-1.4</v>
      </c>
      <c r="AP32" s="224">
        <v>2.4222222222222229</v>
      </c>
      <c r="AQ32" s="160">
        <v>23</v>
      </c>
      <c r="AR32" s="150">
        <v>1987</v>
      </c>
      <c r="AS32" s="223">
        <f>VALUE(I32)</f>
        <v>0</v>
      </c>
      <c r="AT32" s="8">
        <f>+AA32-AH32</f>
        <v>4.2</v>
      </c>
      <c r="AU32" s="8"/>
      <c r="AV32" s="8"/>
      <c r="AW32" s="229">
        <v>27</v>
      </c>
      <c r="AX32" s="221">
        <v>0</v>
      </c>
      <c r="AY32" s="221">
        <v>0</v>
      </c>
      <c r="AZ32" s="221">
        <v>0</v>
      </c>
      <c r="BA32" s="221">
        <v>0</v>
      </c>
      <c r="BB32" s="221">
        <v>0</v>
      </c>
      <c r="BC32" s="220">
        <v>0</v>
      </c>
      <c r="BD32" s="221">
        <v>9</v>
      </c>
      <c r="BE32" s="221">
        <v>10</v>
      </c>
      <c r="BF32" s="220">
        <v>10</v>
      </c>
      <c r="BG32" s="221">
        <v>2</v>
      </c>
      <c r="BH32" s="221">
        <v>2</v>
      </c>
      <c r="BI32" s="220">
        <v>2</v>
      </c>
      <c r="BJ32" s="221">
        <v>7</v>
      </c>
      <c r="BK32" s="221">
        <v>7</v>
      </c>
      <c r="BL32" s="220">
        <v>7</v>
      </c>
      <c r="BM32" s="228" t="s">
        <v>134</v>
      </c>
      <c r="BN32" s="240"/>
      <c r="BO32" s="240" t="s">
        <v>133</v>
      </c>
      <c r="BP32" s="1" t="s">
        <v>132</v>
      </c>
      <c r="BQ32" s="239" t="s">
        <v>73</v>
      </c>
      <c r="BR32" s="239" t="s">
        <v>30</v>
      </c>
      <c r="BS32" s="238" t="s">
        <v>29</v>
      </c>
      <c r="BW32" s="115">
        <v>2004</v>
      </c>
      <c r="BX32" s="114">
        <v>4.0366666666666662</v>
      </c>
      <c r="BY32" s="113">
        <v>29</v>
      </c>
      <c r="BZ32" s="20">
        <v>1997</v>
      </c>
      <c r="CA32" s="18">
        <v>3.5733333333333328</v>
      </c>
      <c r="CC32" s="111">
        <v>2004</v>
      </c>
      <c r="CD32" s="110">
        <v>6.8766666666666652</v>
      </c>
      <c r="CE32" s="109">
        <v>29</v>
      </c>
      <c r="CF32" s="20">
        <v>1991</v>
      </c>
      <c r="CG32" s="18">
        <v>6.1399999999999979</v>
      </c>
      <c r="CH32" s="4"/>
      <c r="CI32" s="111">
        <v>2004</v>
      </c>
      <c r="CJ32" s="110">
        <v>1.44</v>
      </c>
      <c r="CK32" s="109">
        <v>29</v>
      </c>
      <c r="CL32" s="20">
        <v>2005</v>
      </c>
      <c r="CM32" s="18">
        <v>0.23999999999999969</v>
      </c>
      <c r="CN32" s="4"/>
      <c r="CO32" s="111">
        <v>2004</v>
      </c>
      <c r="CP32" s="110">
        <v>0.99333333333333385</v>
      </c>
      <c r="CQ32" s="109">
        <v>29</v>
      </c>
      <c r="CR32" s="20">
        <v>1991</v>
      </c>
      <c r="CS32" s="18">
        <v>-0.69333333333333325</v>
      </c>
      <c r="CT32" s="4"/>
      <c r="CU32" s="111">
        <v>2004</v>
      </c>
      <c r="CV32" s="110">
        <v>44</v>
      </c>
      <c r="CW32" s="109">
        <v>29</v>
      </c>
      <c r="CX32" s="20">
        <v>2013</v>
      </c>
      <c r="CY32" s="18">
        <v>43.3</v>
      </c>
    </row>
    <row r="33" spans="1:103" ht="15.4" customHeight="1" x14ac:dyDescent="0.2">
      <c r="A33" s="13">
        <v>28</v>
      </c>
      <c r="B33" s="90">
        <v>2.8</v>
      </c>
      <c r="C33" s="160">
        <v>0</v>
      </c>
      <c r="D33" s="160">
        <v>-0.1</v>
      </c>
      <c r="E33" s="90">
        <v>0.8</v>
      </c>
      <c r="F33" s="160">
        <v>0.4</v>
      </c>
      <c r="G33" s="90">
        <v>0</v>
      </c>
      <c r="H33" s="192">
        <f>(E33+F33+G33+G33)/4</f>
        <v>0.30000000000000004</v>
      </c>
      <c r="I33" s="153">
        <v>9</v>
      </c>
      <c r="J33" s="232">
        <v>95</v>
      </c>
      <c r="K33" s="231">
        <v>94</v>
      </c>
      <c r="L33" s="230">
        <v>94</v>
      </c>
      <c r="M33" s="234">
        <v>4</v>
      </c>
      <c r="N33" s="233">
        <v>4</v>
      </c>
      <c r="O33" s="13">
        <v>28</v>
      </c>
      <c r="P33" s="160">
        <v>1.7649999999999997</v>
      </c>
      <c r="Q33" s="160">
        <v>12.95</v>
      </c>
      <c r="R33" s="150">
        <v>2003</v>
      </c>
      <c r="S33" s="160">
        <v>-5.6</v>
      </c>
      <c r="T33" s="150">
        <v>1993</v>
      </c>
      <c r="U33" s="153">
        <f>+H33</f>
        <v>0.30000000000000004</v>
      </c>
      <c r="V33" s="160">
        <v>4.6194444444444436</v>
      </c>
      <c r="W33" s="160">
        <v>14.8</v>
      </c>
      <c r="X33" s="150">
        <v>2003</v>
      </c>
      <c r="Y33" s="160">
        <v>-3.7</v>
      </c>
      <c r="Z33" s="150">
        <v>1993</v>
      </c>
      <c r="AA33" s="153">
        <f>+B33</f>
        <v>2.8</v>
      </c>
      <c r="AB33" s="225">
        <v>28</v>
      </c>
      <c r="AC33" s="224">
        <v>-0.99555555555555553</v>
      </c>
      <c r="AD33" s="160">
        <v>11.2</v>
      </c>
      <c r="AE33" s="150" t="s">
        <v>104</v>
      </c>
      <c r="AF33" s="160">
        <v>-11.1</v>
      </c>
      <c r="AG33" s="150" t="s">
        <v>128</v>
      </c>
      <c r="AH33" s="153">
        <f>VALUE(C33)</f>
        <v>0</v>
      </c>
      <c r="AI33" s="225">
        <v>28</v>
      </c>
      <c r="AJ33" s="224">
        <v>-1.9888888888888889</v>
      </c>
      <c r="AK33" s="160">
        <v>10.199999999999999</v>
      </c>
      <c r="AL33" s="150" t="s">
        <v>104</v>
      </c>
      <c r="AM33" s="160">
        <v>-14.4</v>
      </c>
      <c r="AN33" s="150" t="s">
        <v>128</v>
      </c>
      <c r="AO33" s="153">
        <f>VALUE(D33)</f>
        <v>-0.1</v>
      </c>
      <c r="AP33" s="224">
        <v>1.1822222222222223</v>
      </c>
      <c r="AQ33" s="160">
        <v>7</v>
      </c>
      <c r="AR33" s="150">
        <v>2010</v>
      </c>
      <c r="AS33" s="223">
        <f>VALUE(I33)</f>
        <v>9</v>
      </c>
      <c r="AT33" s="8">
        <f>+AA33-AH33</f>
        <v>2.8</v>
      </c>
      <c r="AU33" s="8"/>
      <c r="AV33" s="8"/>
      <c r="AW33" s="229">
        <v>28</v>
      </c>
      <c r="AX33" s="221">
        <v>0</v>
      </c>
      <c r="AY33" s="221">
        <v>0</v>
      </c>
      <c r="AZ33" s="221">
        <v>0</v>
      </c>
      <c r="BA33" s="221">
        <v>0</v>
      </c>
      <c r="BB33" s="221">
        <v>0</v>
      </c>
      <c r="BC33" s="220">
        <v>0</v>
      </c>
      <c r="BD33" s="221">
        <v>10</v>
      </c>
      <c r="BE33" s="221">
        <v>10</v>
      </c>
      <c r="BF33" s="220">
        <v>10</v>
      </c>
      <c r="BG33" s="221">
        <v>2</v>
      </c>
      <c r="BH33" s="221">
        <v>7</v>
      </c>
      <c r="BI33" s="220">
        <v>2</v>
      </c>
      <c r="BJ33" s="221">
        <v>7</v>
      </c>
      <c r="BK33" s="221">
        <v>7</v>
      </c>
      <c r="BL33" s="220">
        <v>7</v>
      </c>
      <c r="BM33" s="228"/>
      <c r="BN33" s="237" t="s">
        <v>131</v>
      </c>
      <c r="BO33" s="236">
        <f>VALUE(U56)</f>
        <v>143.42499999999995</v>
      </c>
      <c r="BP33" s="236">
        <f>+[1]říjen!BP33+BO33</f>
        <v>3293.8500000000004</v>
      </c>
      <c r="BQ33" s="236">
        <v>3326.0646370967738</v>
      </c>
      <c r="BR33" s="236">
        <v>3920.7750000000001</v>
      </c>
      <c r="BS33" s="235">
        <v>2711.2000000000003</v>
      </c>
      <c r="BW33" s="115">
        <v>2005</v>
      </c>
      <c r="BX33" s="114">
        <v>2.9558333333333326</v>
      </c>
      <c r="BY33" s="113">
        <v>30</v>
      </c>
      <c r="BZ33" s="20">
        <v>1979</v>
      </c>
      <c r="CA33" s="18">
        <v>3.4100000000000006</v>
      </c>
      <c r="CC33" s="111">
        <v>2005</v>
      </c>
      <c r="CD33" s="110">
        <v>6.1033333333333326</v>
      </c>
      <c r="CE33" s="109">
        <v>30</v>
      </c>
      <c r="CF33" s="20">
        <v>2005</v>
      </c>
      <c r="CG33" s="18">
        <v>6.1033333333333326</v>
      </c>
      <c r="CH33" s="4"/>
      <c r="CI33" s="111">
        <v>2005</v>
      </c>
      <c r="CJ33" s="110">
        <v>0.23999999999999969</v>
      </c>
      <c r="CK33" s="109">
        <v>30</v>
      </c>
      <c r="CL33" s="20">
        <v>1997</v>
      </c>
      <c r="CM33" s="18">
        <v>0.20666666666666644</v>
      </c>
      <c r="CN33" s="4"/>
      <c r="CO33" s="111">
        <v>2005</v>
      </c>
      <c r="CP33" s="110">
        <v>-0.85666666666666691</v>
      </c>
      <c r="CQ33" s="109">
        <v>30</v>
      </c>
      <c r="CR33" s="20">
        <v>2005</v>
      </c>
      <c r="CS33" s="18">
        <v>-0.85666666666666691</v>
      </c>
      <c r="CT33" s="4"/>
      <c r="CU33" s="111">
        <v>2005</v>
      </c>
      <c r="CV33" s="110">
        <v>56.6</v>
      </c>
      <c r="CW33" s="109">
        <v>30</v>
      </c>
      <c r="CX33" s="20">
        <v>1984</v>
      </c>
      <c r="CY33" s="18">
        <v>40</v>
      </c>
    </row>
    <row r="34" spans="1:103" ht="15.4" customHeight="1" x14ac:dyDescent="0.2">
      <c r="A34" s="13">
        <v>29</v>
      </c>
      <c r="B34" s="90">
        <v>0.8</v>
      </c>
      <c r="C34" s="160">
        <v>-3.5</v>
      </c>
      <c r="D34" s="160">
        <v>-0.7</v>
      </c>
      <c r="E34" s="90">
        <v>-0.2</v>
      </c>
      <c r="F34" s="160">
        <v>0.1</v>
      </c>
      <c r="G34" s="90">
        <v>-1.3</v>
      </c>
      <c r="H34" s="192">
        <f>(E34+F34+G34+G34)/4</f>
        <v>-0.67500000000000004</v>
      </c>
      <c r="I34" s="153">
        <v>0.2</v>
      </c>
      <c r="J34" s="232">
        <v>86</v>
      </c>
      <c r="K34" s="231">
        <v>81</v>
      </c>
      <c r="L34" s="230">
        <v>88</v>
      </c>
      <c r="M34" s="234"/>
      <c r="N34" s="233">
        <v>6</v>
      </c>
      <c r="O34" s="13">
        <v>29</v>
      </c>
      <c r="P34" s="160">
        <v>1.5716666666666668</v>
      </c>
      <c r="Q34" s="160">
        <v>8.85</v>
      </c>
      <c r="R34" s="150">
        <v>2009</v>
      </c>
      <c r="S34" s="160">
        <v>-7.9</v>
      </c>
      <c r="T34" s="150">
        <v>1989</v>
      </c>
      <c r="U34" s="153">
        <f>+H34</f>
        <v>-0.67500000000000004</v>
      </c>
      <c r="V34" s="160">
        <v>4.193888888888889</v>
      </c>
      <c r="W34" s="160">
        <v>12.5</v>
      </c>
      <c r="X34" s="150">
        <v>2003</v>
      </c>
      <c r="Y34" s="160">
        <v>-2.5</v>
      </c>
      <c r="Z34" s="150">
        <v>1993</v>
      </c>
      <c r="AA34" s="153">
        <f>+B34</f>
        <v>0.8</v>
      </c>
      <c r="AB34" s="225">
        <v>29</v>
      </c>
      <c r="AC34" s="224">
        <v>-0.94444444444444431</v>
      </c>
      <c r="AD34" s="160">
        <v>6.7</v>
      </c>
      <c r="AE34" s="150" t="s">
        <v>104</v>
      </c>
      <c r="AF34" s="160">
        <v>-16.399999999999999</v>
      </c>
      <c r="AG34" s="150" t="s">
        <v>112</v>
      </c>
      <c r="AH34" s="153">
        <f>VALUE(C34)</f>
        <v>-3.5</v>
      </c>
      <c r="AI34" s="225">
        <v>29</v>
      </c>
      <c r="AJ34" s="224">
        <v>-2.1111111111111107</v>
      </c>
      <c r="AK34" s="160">
        <v>8</v>
      </c>
      <c r="AL34" s="150" t="s">
        <v>104</v>
      </c>
      <c r="AM34" s="160">
        <v>-20.100000000000001</v>
      </c>
      <c r="AN34" s="150" t="s">
        <v>112</v>
      </c>
      <c r="AO34" s="153">
        <f>VALUE(D34)</f>
        <v>-0.7</v>
      </c>
      <c r="AP34" s="224">
        <v>2.1666666666666665</v>
      </c>
      <c r="AQ34" s="160">
        <v>14.9</v>
      </c>
      <c r="AR34" s="150">
        <v>1981</v>
      </c>
      <c r="AS34" s="223">
        <f>VALUE(I34)</f>
        <v>0.2</v>
      </c>
      <c r="AT34" s="8">
        <f>+AA34-AH34</f>
        <v>4.3</v>
      </c>
      <c r="AU34" s="8"/>
      <c r="AV34" s="8"/>
      <c r="AW34" s="229">
        <v>29</v>
      </c>
      <c r="AX34" s="221">
        <v>34</v>
      </c>
      <c r="AY34" s="221">
        <v>2</v>
      </c>
      <c r="AZ34" s="221">
        <v>20</v>
      </c>
      <c r="BA34" s="221">
        <v>2</v>
      </c>
      <c r="BB34" s="221">
        <v>20</v>
      </c>
      <c r="BC34" s="220">
        <v>2</v>
      </c>
      <c r="BD34" s="221">
        <v>10</v>
      </c>
      <c r="BE34" s="221">
        <v>10</v>
      </c>
      <c r="BF34" s="220">
        <v>5</v>
      </c>
      <c r="BG34" s="221">
        <v>2</v>
      </c>
      <c r="BH34" s="221">
        <v>2</v>
      </c>
      <c r="BI34" s="220">
        <v>1</v>
      </c>
      <c r="BJ34" s="221">
        <v>7</v>
      </c>
      <c r="BK34" s="221">
        <v>7</v>
      </c>
      <c r="BL34" s="220">
        <v>7</v>
      </c>
      <c r="BM34" s="228"/>
      <c r="BN34" s="227" t="s">
        <v>130</v>
      </c>
      <c r="BO34" s="69">
        <f>VALUE(U57)</f>
        <v>41.09999999999998</v>
      </c>
      <c r="BP34" s="69">
        <f>+[1]říjen!BP34+BO34</f>
        <v>2372.0500000000002</v>
      </c>
      <c r="BQ34" s="69">
        <v>2513.9044684750729</v>
      </c>
      <c r="BR34" s="69">
        <v>3102.9750000000004</v>
      </c>
      <c r="BS34" s="66">
        <v>1973.4000000000003</v>
      </c>
      <c r="BW34" s="115">
        <v>2006</v>
      </c>
      <c r="BX34" s="114">
        <v>6.8866666666666676</v>
      </c>
      <c r="BY34" s="113">
        <v>31</v>
      </c>
      <c r="BZ34" s="20">
        <v>2005</v>
      </c>
      <c r="CA34" s="18">
        <v>2.9558333333333326</v>
      </c>
      <c r="CC34" s="111">
        <v>2006</v>
      </c>
      <c r="CD34" s="110">
        <v>9.9600000000000009</v>
      </c>
      <c r="CE34" s="109">
        <v>31</v>
      </c>
      <c r="CF34" s="20">
        <v>1989</v>
      </c>
      <c r="CG34" s="18">
        <v>5.8799999999999981</v>
      </c>
      <c r="CH34" s="4"/>
      <c r="CI34" s="111">
        <v>2006</v>
      </c>
      <c r="CJ34" s="110">
        <v>3.42</v>
      </c>
      <c r="CK34" s="109">
        <v>31</v>
      </c>
      <c r="CL34" s="20">
        <v>1999</v>
      </c>
      <c r="CM34" s="18">
        <v>0.16333333333333314</v>
      </c>
      <c r="CN34" s="4"/>
      <c r="CO34" s="111">
        <v>2006</v>
      </c>
      <c r="CP34" s="110">
        <v>2.8699999999999997</v>
      </c>
      <c r="CQ34" s="109">
        <v>31</v>
      </c>
      <c r="CR34" s="20">
        <v>1994</v>
      </c>
      <c r="CS34" s="18">
        <v>-0.96999999999999986</v>
      </c>
      <c r="CT34" s="4"/>
      <c r="CU34" s="111">
        <v>2006</v>
      </c>
      <c r="CV34" s="110">
        <v>52.699999999999996</v>
      </c>
      <c r="CW34" s="109">
        <v>31</v>
      </c>
      <c r="CX34" s="20">
        <v>2003</v>
      </c>
      <c r="CY34" s="18">
        <v>38.499999999999993</v>
      </c>
    </row>
    <row r="35" spans="1:103" ht="15.4" customHeight="1" x14ac:dyDescent="0.2">
      <c r="A35" s="13">
        <v>30</v>
      </c>
      <c r="B35" s="90">
        <v>1</v>
      </c>
      <c r="C35" s="90">
        <v>-2.1</v>
      </c>
      <c r="D35" s="160">
        <v>-4.0999999999999996</v>
      </c>
      <c r="E35" s="90">
        <v>-0.1</v>
      </c>
      <c r="F35" s="160">
        <v>0.7</v>
      </c>
      <c r="G35" s="90">
        <v>0.9</v>
      </c>
      <c r="H35" s="192">
        <f>(E35+F35+G35+G35)/4</f>
        <v>0.6</v>
      </c>
      <c r="I35" s="153">
        <v>2.6</v>
      </c>
      <c r="J35" s="232">
        <v>88</v>
      </c>
      <c r="K35" s="231">
        <v>81</v>
      </c>
      <c r="L35" s="230">
        <v>90</v>
      </c>
      <c r="M35" s="221"/>
      <c r="N35" s="220">
        <v>4</v>
      </c>
      <c r="O35" s="13">
        <v>30</v>
      </c>
      <c r="P35" s="160">
        <v>0.64055555555555577</v>
      </c>
      <c r="Q35" s="160">
        <v>12.975</v>
      </c>
      <c r="R35" s="150">
        <v>2009</v>
      </c>
      <c r="S35" s="160">
        <v>-9.9</v>
      </c>
      <c r="T35" s="150">
        <v>1989</v>
      </c>
      <c r="U35" s="153">
        <f>+H35</f>
        <v>0.6</v>
      </c>
      <c r="V35" s="160">
        <v>3.2866666666666666</v>
      </c>
      <c r="W35" s="160">
        <v>14.6</v>
      </c>
      <c r="X35" s="150">
        <v>2009</v>
      </c>
      <c r="Y35" s="160">
        <v>-3.9</v>
      </c>
      <c r="Z35" s="150">
        <v>1993</v>
      </c>
      <c r="AA35" s="153">
        <f>+B35</f>
        <v>1</v>
      </c>
      <c r="AB35" s="225">
        <v>30</v>
      </c>
      <c r="AC35" s="224">
        <v>-1.7045454545454546</v>
      </c>
      <c r="AD35" s="160">
        <v>8.5</v>
      </c>
      <c r="AE35" s="150" t="s">
        <v>129</v>
      </c>
      <c r="AF35" s="160">
        <v>-14.5</v>
      </c>
      <c r="AG35" s="150" t="s">
        <v>112</v>
      </c>
      <c r="AH35" s="153">
        <f>VALUE(C35)</f>
        <v>-2.1</v>
      </c>
      <c r="AI35" s="225">
        <v>30</v>
      </c>
      <c r="AJ35" s="224">
        <v>-2.5799999999999996</v>
      </c>
      <c r="AK35" s="160">
        <v>7.8</v>
      </c>
      <c r="AL35" s="150" t="s">
        <v>129</v>
      </c>
      <c r="AM35" s="160">
        <v>-16.600000000000001</v>
      </c>
      <c r="AN35" s="150" t="s">
        <v>128</v>
      </c>
      <c r="AO35" s="153">
        <f>VALUE(D35)</f>
        <v>-4.0999999999999996</v>
      </c>
      <c r="AP35" s="224">
        <v>1.3822222222222227</v>
      </c>
      <c r="AQ35" s="160">
        <v>18.100000000000001</v>
      </c>
      <c r="AR35" s="150">
        <v>2017</v>
      </c>
      <c r="AS35" s="223">
        <f>VALUE(I35)</f>
        <v>2.6</v>
      </c>
      <c r="AT35" s="8">
        <f>+AA35-AH35</f>
        <v>3.1</v>
      </c>
      <c r="AU35" s="8"/>
      <c r="AV35" s="8"/>
      <c r="AW35" s="229">
        <v>30</v>
      </c>
      <c r="AX35" s="221">
        <v>20</v>
      </c>
      <c r="AY35" s="221">
        <v>7</v>
      </c>
      <c r="AZ35" s="221">
        <v>18</v>
      </c>
      <c r="BA35" s="221">
        <v>9</v>
      </c>
      <c r="BB35" s="221">
        <v>18</v>
      </c>
      <c r="BC35" s="220">
        <v>7</v>
      </c>
      <c r="BD35" s="221">
        <v>10</v>
      </c>
      <c r="BE35" s="221">
        <v>10</v>
      </c>
      <c r="BF35" s="220">
        <v>10</v>
      </c>
      <c r="BG35" s="221">
        <v>2</v>
      </c>
      <c r="BH35" s="221">
        <v>2</v>
      </c>
      <c r="BI35" s="220">
        <v>6</v>
      </c>
      <c r="BJ35" s="221">
        <v>7</v>
      </c>
      <c r="BK35" s="221">
        <v>7</v>
      </c>
      <c r="BL35" s="220">
        <v>7</v>
      </c>
      <c r="BM35" s="228"/>
      <c r="BN35" s="227" t="s">
        <v>127</v>
      </c>
      <c r="BO35" s="69">
        <f>VALUE(U58)</f>
        <v>34.09999999999998</v>
      </c>
      <c r="BP35" s="69">
        <f>+[1]říjen!BP35+BO35</f>
        <v>1999.05</v>
      </c>
      <c r="BQ35" s="69">
        <v>2029.7999046920822</v>
      </c>
      <c r="BR35" s="69">
        <v>2593.85</v>
      </c>
      <c r="BS35" s="66">
        <v>1548.2000000000005</v>
      </c>
      <c r="BW35" s="115">
        <v>2007</v>
      </c>
      <c r="BX35" s="114">
        <v>2.13</v>
      </c>
      <c r="BY35" s="113">
        <v>32</v>
      </c>
      <c r="BZ35" s="20">
        <v>2011</v>
      </c>
      <c r="CA35" s="18">
        <v>2.9166666666666665</v>
      </c>
      <c r="CC35" s="111">
        <v>2007</v>
      </c>
      <c r="CD35" s="110">
        <v>4.7766666666666682</v>
      </c>
      <c r="CE35" s="109">
        <v>32</v>
      </c>
      <c r="CF35" s="20">
        <v>1983</v>
      </c>
      <c r="CG35" s="18">
        <v>5.8299999999999992</v>
      </c>
      <c r="CH35" s="4"/>
      <c r="CI35" s="111">
        <v>2007</v>
      </c>
      <c r="CJ35" s="110">
        <v>-0.68620689655172407</v>
      </c>
      <c r="CK35" s="109">
        <v>32</v>
      </c>
      <c r="CL35" s="20">
        <v>1981</v>
      </c>
      <c r="CM35" s="18">
        <v>0.12333333333333331</v>
      </c>
      <c r="CN35" s="4"/>
      <c r="CO35" s="111">
        <v>2007</v>
      </c>
      <c r="CP35" s="110">
        <v>-1.3500000000000003</v>
      </c>
      <c r="CQ35" s="109">
        <v>32</v>
      </c>
      <c r="CR35" s="20">
        <v>1992</v>
      </c>
      <c r="CS35" s="18">
        <v>-1.1833333333333336</v>
      </c>
      <c r="CT35" s="4"/>
      <c r="CU35" s="111">
        <v>2007</v>
      </c>
      <c r="CV35" s="110">
        <v>54.6</v>
      </c>
      <c r="CW35" s="109">
        <v>32</v>
      </c>
      <c r="CX35" s="20">
        <v>1993</v>
      </c>
      <c r="CY35" s="18">
        <v>38.399999999999991</v>
      </c>
    </row>
    <row r="36" spans="1:103" ht="15.4" customHeight="1" thickBot="1" x14ac:dyDescent="0.25">
      <c r="A36" s="13"/>
      <c r="B36" s="90"/>
      <c r="C36" s="90"/>
      <c r="D36" s="160"/>
      <c r="E36" s="90"/>
      <c r="F36" s="160"/>
      <c r="G36" s="90"/>
      <c r="H36" s="186"/>
      <c r="I36" s="153"/>
      <c r="J36" s="226"/>
      <c r="K36" s="157"/>
      <c r="L36" s="156"/>
      <c r="M36" s="221"/>
      <c r="N36" s="220"/>
      <c r="O36" s="13"/>
      <c r="P36" s="160"/>
      <c r="Q36" s="160"/>
      <c r="R36" s="150"/>
      <c r="S36" s="160"/>
      <c r="T36" s="150"/>
      <c r="U36" s="153"/>
      <c r="V36" s="160"/>
      <c r="W36" s="160"/>
      <c r="X36" s="150"/>
      <c r="Y36" s="160"/>
      <c r="Z36" s="150"/>
      <c r="AA36" s="153"/>
      <c r="AB36" s="225"/>
      <c r="AC36" s="224"/>
      <c r="AD36" s="160"/>
      <c r="AE36" s="150"/>
      <c r="AF36" s="160"/>
      <c r="AG36" s="150"/>
      <c r="AH36" s="153"/>
      <c r="AI36" s="225"/>
      <c r="AJ36" s="224"/>
      <c r="AK36" s="160"/>
      <c r="AL36" s="150"/>
      <c r="AM36" s="160"/>
      <c r="AN36" s="150"/>
      <c r="AO36" s="153"/>
      <c r="AP36" s="224"/>
      <c r="AQ36" s="160"/>
      <c r="AR36" s="150"/>
      <c r="AS36" s="223"/>
      <c r="AT36" s="8"/>
      <c r="AU36" s="8"/>
      <c r="AV36" s="8"/>
      <c r="AW36" s="222">
        <v>31</v>
      </c>
      <c r="AX36" s="221"/>
      <c r="AY36" s="221"/>
      <c r="AZ36" s="221"/>
      <c r="BA36" s="221"/>
      <c r="BB36" s="221"/>
      <c r="BC36" s="220"/>
      <c r="BD36" s="221"/>
      <c r="BE36" s="221"/>
      <c r="BF36" s="220"/>
      <c r="BG36" s="221"/>
      <c r="BH36" s="221"/>
      <c r="BI36" s="220"/>
      <c r="BJ36" s="221"/>
      <c r="BK36" s="221"/>
      <c r="BL36" s="220"/>
      <c r="BM36" s="219"/>
      <c r="BN36" s="218" t="s">
        <v>126</v>
      </c>
      <c r="BO36" s="60">
        <f>VALUE(U59)</f>
        <v>2.0749999999999993</v>
      </c>
      <c r="BP36" s="60">
        <f>+[1]říjen!BP36+BO36</f>
        <v>1030.5250000000001</v>
      </c>
      <c r="BQ36" s="60">
        <v>1028.0615432551315</v>
      </c>
      <c r="BR36" s="60">
        <v>1474.2750000000003</v>
      </c>
      <c r="BS36" s="217">
        <v>629</v>
      </c>
      <c r="BW36" s="115">
        <v>2008</v>
      </c>
      <c r="BX36" s="114">
        <v>6.3250000000000011</v>
      </c>
      <c r="BY36" s="113">
        <v>33</v>
      </c>
      <c r="BZ36" s="20">
        <v>1981</v>
      </c>
      <c r="CA36" s="18">
        <v>2.8933333333333326</v>
      </c>
      <c r="CC36" s="111">
        <v>2008</v>
      </c>
      <c r="CD36" s="110">
        <v>9.663333333333334</v>
      </c>
      <c r="CE36" s="109">
        <v>33</v>
      </c>
      <c r="CF36" s="20">
        <v>1979</v>
      </c>
      <c r="CG36" s="18">
        <v>5.7233333333333318</v>
      </c>
      <c r="CH36" s="4"/>
      <c r="CI36" s="111">
        <v>2008</v>
      </c>
      <c r="CJ36" s="110">
        <v>3.1100000000000003</v>
      </c>
      <c r="CK36" s="109">
        <v>33</v>
      </c>
      <c r="CL36" s="20">
        <v>1978</v>
      </c>
      <c r="CM36" s="18">
        <v>-0.10999999999999993</v>
      </c>
      <c r="CN36" s="4"/>
      <c r="CO36" s="111">
        <v>2008</v>
      </c>
      <c r="CP36" s="110">
        <v>1.0366666666666668</v>
      </c>
      <c r="CQ36" s="109">
        <v>33</v>
      </c>
      <c r="CR36" s="20">
        <v>1981</v>
      </c>
      <c r="CS36" s="18">
        <v>-1.29</v>
      </c>
      <c r="CT36" s="4"/>
      <c r="CU36" s="111">
        <v>2008</v>
      </c>
      <c r="CV36" s="110">
        <v>32.6</v>
      </c>
      <c r="CW36" s="109">
        <v>33</v>
      </c>
      <c r="CX36" s="20">
        <v>1988</v>
      </c>
      <c r="CY36" s="18">
        <v>37.999999999999993</v>
      </c>
    </row>
    <row r="37" spans="1:103" ht="15.4" customHeight="1" thickBot="1" x14ac:dyDescent="0.25">
      <c r="A37" s="216" t="s">
        <v>125</v>
      </c>
      <c r="B37" s="215">
        <f>AVERAGE(B6:B10)</f>
        <v>12.84</v>
      </c>
      <c r="C37" s="63">
        <f>AVERAGE(C6:C10)</f>
        <v>6.22</v>
      </c>
      <c r="D37" s="215">
        <f>AVERAGE(D6:D10)</f>
        <v>5.2200000000000006</v>
      </c>
      <c r="E37" s="63">
        <f>AVERAGE(E6:E10)</f>
        <v>8.5400000000000009</v>
      </c>
      <c r="F37" s="215">
        <f>AVERAGE(F6:F10)</f>
        <v>9.8000000000000007</v>
      </c>
      <c r="G37" s="214">
        <f>AVERAGE(G6:G10)</f>
        <v>7.8600000000000012</v>
      </c>
      <c r="H37" s="214">
        <f>AVERAGE(H6:H10)</f>
        <v>8.5149999999999988</v>
      </c>
      <c r="I37" s="213">
        <f>SUM(I6:I10)</f>
        <v>8.5</v>
      </c>
      <c r="J37" s="204">
        <f>AVERAGE(J6:J10)</f>
        <v>75.400000000000006</v>
      </c>
      <c r="K37" s="212">
        <f>AVERAGE(K6:K10)</f>
        <v>71.2</v>
      </c>
      <c r="L37" s="172">
        <f>AVERAGE(L6:L10)</f>
        <v>75.8</v>
      </c>
      <c r="M37" s="172" t="e">
        <f>AVERAGE(M6:M10)</f>
        <v>#DIV/0!</v>
      </c>
      <c r="N37" s="172" t="e">
        <f>AVERAGE(N6:N10)</f>
        <v>#DIV/0!</v>
      </c>
      <c r="O37" s="211" t="s">
        <v>124</v>
      </c>
      <c r="P37" s="63">
        <v>6.6674444444444454</v>
      </c>
      <c r="Q37" s="63">
        <v>14.175000000000001</v>
      </c>
      <c r="R37" s="207">
        <v>2008</v>
      </c>
      <c r="S37" s="63">
        <v>-3.2399999999999998</v>
      </c>
      <c r="T37" s="207">
        <v>1980</v>
      </c>
      <c r="U37" s="209">
        <f>AVERAGE(U6:U10)</f>
        <v>8.5149999999999988</v>
      </c>
      <c r="V37" s="63">
        <v>10.50688888888889</v>
      </c>
      <c r="W37" s="63">
        <v>19.32</v>
      </c>
      <c r="X37" s="207">
        <v>2008</v>
      </c>
      <c r="Y37" s="63">
        <v>-1.36</v>
      </c>
      <c r="Z37" s="207">
        <v>1980</v>
      </c>
      <c r="AA37" s="209">
        <f>AVERAGE(AA6:AA10)</f>
        <v>12.84</v>
      </c>
      <c r="AB37" s="210" t="s">
        <v>122</v>
      </c>
      <c r="AC37" s="208">
        <v>2.9595555555555553</v>
      </c>
      <c r="AD37" s="63">
        <v>10.52</v>
      </c>
      <c r="AE37" s="207" t="s">
        <v>109</v>
      </c>
      <c r="AF37" s="63">
        <v>-5.3199999999999994</v>
      </c>
      <c r="AG37" s="207" t="s">
        <v>123</v>
      </c>
      <c r="AH37" s="209">
        <f>AVERAGE(AH6:AH10)</f>
        <v>6.22</v>
      </c>
      <c r="AI37" s="210" t="s">
        <v>122</v>
      </c>
      <c r="AJ37" s="208">
        <v>1.7626666666666666</v>
      </c>
      <c r="AK37" s="63">
        <v>9.6800000000000015</v>
      </c>
      <c r="AL37" s="207" t="s">
        <v>121</v>
      </c>
      <c r="AM37" s="63">
        <v>-6.08</v>
      </c>
      <c r="AN37" s="207" t="s">
        <v>120</v>
      </c>
      <c r="AO37" s="209">
        <f>AVERAGE(AO6:AO10)</f>
        <v>5.2200000000000006</v>
      </c>
      <c r="AP37" s="208">
        <v>6.8933333333333326</v>
      </c>
      <c r="AQ37" s="63">
        <v>33.200000000000003</v>
      </c>
      <c r="AR37" s="207">
        <v>2000</v>
      </c>
      <c r="AS37" s="206">
        <f>SUM(AS6:AS10)</f>
        <v>8.5</v>
      </c>
      <c r="AW37" s="205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3" t="s">
        <v>119</v>
      </c>
      <c r="BN37"/>
      <c r="BO37"/>
      <c r="BP37"/>
      <c r="BQ37"/>
      <c r="BR37"/>
      <c r="BS37"/>
      <c r="BW37" s="115">
        <v>2009</v>
      </c>
      <c r="BX37" s="114">
        <v>6.5299999999999994</v>
      </c>
      <c r="BY37" s="113">
        <v>34</v>
      </c>
      <c r="BZ37" s="20">
        <v>1999</v>
      </c>
      <c r="CA37" s="18">
        <v>2.4334999999999996</v>
      </c>
      <c r="CC37" s="111">
        <v>2009</v>
      </c>
      <c r="CD37" s="110">
        <v>9.7733333333333334</v>
      </c>
      <c r="CE37" s="109">
        <v>34</v>
      </c>
      <c r="CF37" s="20">
        <v>1981</v>
      </c>
      <c r="CG37" s="18">
        <v>5.3366666666666678</v>
      </c>
      <c r="CH37" s="4"/>
      <c r="CI37" s="111">
        <v>2009</v>
      </c>
      <c r="CJ37" s="110">
        <v>3.4833333333333334</v>
      </c>
      <c r="CK37" s="109">
        <v>34</v>
      </c>
      <c r="CL37" s="20">
        <v>2018</v>
      </c>
      <c r="CM37" s="18">
        <v>-0.6</v>
      </c>
      <c r="CN37" s="4"/>
      <c r="CO37" s="111">
        <v>2009</v>
      </c>
      <c r="CP37" s="110">
        <v>2.2966666666666669</v>
      </c>
      <c r="CQ37" s="109">
        <v>34</v>
      </c>
      <c r="CR37" s="20">
        <v>2001</v>
      </c>
      <c r="CS37" s="18">
        <v>-1.2933333333333332</v>
      </c>
      <c r="CT37" s="4"/>
      <c r="CU37" s="111">
        <v>2009</v>
      </c>
      <c r="CV37" s="110">
        <v>95.199999999999974</v>
      </c>
      <c r="CW37" s="109">
        <v>34</v>
      </c>
      <c r="CX37" s="20">
        <v>2014</v>
      </c>
      <c r="CY37" s="202">
        <v>37.4</v>
      </c>
    </row>
    <row r="38" spans="1:103" ht="15.4" customHeight="1" x14ac:dyDescent="0.2">
      <c r="A38" s="13">
        <v>2</v>
      </c>
      <c r="B38" s="8">
        <f>AVERAGE(B11:B15)</f>
        <v>10.139999999999999</v>
      </c>
      <c r="C38" s="151">
        <f>AVERAGE(C11:C15)</f>
        <v>0.36</v>
      </c>
      <c r="D38" s="151">
        <f>AVERAGE(D11:D15)</f>
        <v>-2.08</v>
      </c>
      <c r="E38" s="151">
        <f>AVERAGE(E11:E15)</f>
        <v>3.9</v>
      </c>
      <c r="F38" s="151">
        <f>AVERAGE(F11:F15)</f>
        <v>9.4600000000000009</v>
      </c>
      <c r="G38" s="161">
        <f>AVERAGE(G11:G15)</f>
        <v>5.0999999999999996</v>
      </c>
      <c r="H38" s="160">
        <f>AVERAGE(H11:H15)</f>
        <v>5.89</v>
      </c>
      <c r="I38" s="192">
        <f>SUM(I11:I15)</f>
        <v>0.3</v>
      </c>
      <c r="J38" s="127">
        <f>AVERAGE(J11:J15)</f>
        <v>82.6</v>
      </c>
      <c r="K38" s="158">
        <f>AVERAGE(K11:K15)</f>
        <v>62</v>
      </c>
      <c r="L38" s="156">
        <f>AVERAGE(L11:L15)</f>
        <v>74.8</v>
      </c>
      <c r="M38" s="157" t="e">
        <f>AVERAGE(M11:M15)</f>
        <v>#DIV/0!</v>
      </c>
      <c r="N38" s="156" t="e">
        <f>AVERAGE(N11:N15)</f>
        <v>#DIV/0!</v>
      </c>
      <c r="O38" s="155">
        <v>2</v>
      </c>
      <c r="P38" s="151">
        <v>5.8133333333333326</v>
      </c>
      <c r="Q38" s="151">
        <v>12.215</v>
      </c>
      <c r="R38" s="150">
        <v>2018</v>
      </c>
      <c r="S38" s="151">
        <v>-0.52</v>
      </c>
      <c r="T38" s="150">
        <v>1988</v>
      </c>
      <c r="U38" s="153">
        <f>AVERAGE(U11:U15)</f>
        <v>5.89</v>
      </c>
      <c r="V38" s="151">
        <v>9.3923333333333332</v>
      </c>
      <c r="W38" s="151">
        <v>16.939999999999998</v>
      </c>
      <c r="X38" s="150">
        <v>2018</v>
      </c>
      <c r="Y38" s="151">
        <v>0.58000000000000007</v>
      </c>
      <c r="Z38" s="150">
        <v>1980</v>
      </c>
      <c r="AA38" s="153">
        <f>AVERAGE(AA11:AA15)</f>
        <v>10.139999999999999</v>
      </c>
      <c r="AB38" s="154">
        <v>2</v>
      </c>
      <c r="AC38" s="152">
        <v>2.4453333333333327</v>
      </c>
      <c r="AD38" s="151">
        <v>8.76</v>
      </c>
      <c r="AE38" s="150" t="s">
        <v>118</v>
      </c>
      <c r="AF38" s="151">
        <v>-4.3</v>
      </c>
      <c r="AG38" s="150" t="s">
        <v>98</v>
      </c>
      <c r="AH38" s="153">
        <f>AVERAGE(AH11:AH15)</f>
        <v>0.36</v>
      </c>
      <c r="AI38" s="154">
        <v>2</v>
      </c>
      <c r="AJ38" s="152">
        <v>1.2422222222222223</v>
      </c>
      <c r="AK38" s="151">
        <v>8.1000000000000014</v>
      </c>
      <c r="AL38" s="150" t="s">
        <v>107</v>
      </c>
      <c r="AM38" s="151">
        <v>-7.1400000000000006</v>
      </c>
      <c r="AN38" s="150" t="s">
        <v>98</v>
      </c>
      <c r="AO38" s="153">
        <f>AVERAGE(AO11:AO15)</f>
        <v>-2.08</v>
      </c>
      <c r="AP38" s="152">
        <v>9.0822222222222244</v>
      </c>
      <c r="AQ38" s="151">
        <v>50.8</v>
      </c>
      <c r="AR38" s="150">
        <v>2009</v>
      </c>
      <c r="AS38" s="149">
        <f>SUM(AS11:AS15)</f>
        <v>0.3</v>
      </c>
      <c r="AW38" s="82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201" t="s">
        <v>117</v>
      </c>
      <c r="BN38" s="200"/>
      <c r="BO38" s="198"/>
      <c r="BP38" s="199" t="s">
        <v>116</v>
      </c>
      <c r="BQ38" s="198"/>
      <c r="BR38" s="197"/>
      <c r="BS38"/>
      <c r="BW38" s="115">
        <v>2010</v>
      </c>
      <c r="BX38" s="114">
        <v>6.6466666666666656</v>
      </c>
      <c r="BY38" s="113">
        <v>35</v>
      </c>
      <c r="BZ38" s="20">
        <v>2007</v>
      </c>
      <c r="CA38" s="18">
        <v>2.13</v>
      </c>
      <c r="CC38" s="111">
        <v>2010</v>
      </c>
      <c r="CD38" s="110">
        <v>10.049999999999999</v>
      </c>
      <c r="CE38" s="109">
        <v>35</v>
      </c>
      <c r="CF38" s="20">
        <v>1999</v>
      </c>
      <c r="CG38" s="18">
        <v>5.2833333333333306</v>
      </c>
      <c r="CH38" s="4"/>
      <c r="CI38" s="111">
        <v>2010</v>
      </c>
      <c r="CJ38" s="110">
        <v>4.0066666666666668</v>
      </c>
      <c r="CK38" s="109">
        <v>35</v>
      </c>
      <c r="CL38" s="20">
        <v>2007</v>
      </c>
      <c r="CM38" s="18">
        <v>-0.68620689655172407</v>
      </c>
      <c r="CN38" s="4"/>
      <c r="CO38" s="111">
        <v>2010</v>
      </c>
      <c r="CP38" s="110">
        <v>3.2433333333333323</v>
      </c>
      <c r="CQ38" s="109">
        <v>35</v>
      </c>
      <c r="CR38" s="20">
        <v>2007</v>
      </c>
      <c r="CS38" s="18">
        <v>-1.3500000000000003</v>
      </c>
      <c r="CT38" s="4"/>
      <c r="CU38" s="111">
        <v>2010</v>
      </c>
      <c r="CV38" s="110">
        <v>60.4</v>
      </c>
      <c r="CW38" s="109">
        <v>35</v>
      </c>
      <c r="CX38" s="20">
        <v>2020</v>
      </c>
      <c r="CY38" s="18">
        <v>37.200000000000003</v>
      </c>
    </row>
    <row r="39" spans="1:103" ht="15.4" customHeight="1" x14ac:dyDescent="0.2">
      <c r="A39" s="13">
        <v>3</v>
      </c>
      <c r="B39" s="8">
        <f>AVERAGE(B16:B20)</f>
        <v>7.1</v>
      </c>
      <c r="C39" s="151">
        <f>AVERAGE(C16:C20)</f>
        <v>1.58</v>
      </c>
      <c r="D39" s="151">
        <f>AVERAGE(D16:D20)</f>
        <v>0.8</v>
      </c>
      <c r="E39" s="151">
        <f>AVERAGE(E16:E20)</f>
        <v>3.16</v>
      </c>
      <c r="F39" s="151">
        <f>AVERAGE(F16:F20)</f>
        <v>6.62</v>
      </c>
      <c r="G39" s="161">
        <f>AVERAGE(G16:G20)</f>
        <v>3.12</v>
      </c>
      <c r="H39" s="160">
        <f>AVERAGE(H16:H20)</f>
        <v>4.0050000000000008</v>
      </c>
      <c r="I39" s="192">
        <f>SUM(I16:I20)</f>
        <v>0.1</v>
      </c>
      <c r="J39" s="127">
        <f>AVERAGE(J16:J20)</f>
        <v>90</v>
      </c>
      <c r="K39" s="158">
        <f>AVERAGE(K16:K20)</f>
        <v>77.8</v>
      </c>
      <c r="L39" s="156">
        <f>AVERAGE(L16:L20)</f>
        <v>90.4</v>
      </c>
      <c r="M39" s="157" t="e">
        <f>AVERAGE(M16:M20)</f>
        <v>#DIV/0!</v>
      </c>
      <c r="N39" s="156" t="e">
        <f>AVERAGE(N16:N20)</f>
        <v>#DIV/0!</v>
      </c>
      <c r="O39" s="155">
        <v>3</v>
      </c>
      <c r="P39" s="151">
        <v>4.1361333333333343</v>
      </c>
      <c r="Q39" s="151">
        <v>11.58</v>
      </c>
      <c r="R39" s="150">
        <v>2014</v>
      </c>
      <c r="S39" s="151">
        <v>-3.66</v>
      </c>
      <c r="T39" s="150">
        <v>1983</v>
      </c>
      <c r="U39" s="153">
        <f>AVERAGE(U16:U20)</f>
        <v>4.0050000000000008</v>
      </c>
      <c r="V39" s="151">
        <v>7.3558888888888898</v>
      </c>
      <c r="W39" s="151">
        <v>14.16</v>
      </c>
      <c r="X39" s="150">
        <v>2010</v>
      </c>
      <c r="Y39" s="151">
        <v>-8.0000000000000071E-2</v>
      </c>
      <c r="Z39" s="150">
        <v>1983</v>
      </c>
      <c r="AA39" s="153">
        <f>AVERAGE(AA16:AA20)</f>
        <v>7.1</v>
      </c>
      <c r="AB39" s="154">
        <v>3</v>
      </c>
      <c r="AC39" s="152">
        <v>0.99555555555555564</v>
      </c>
      <c r="AD39" s="151">
        <v>8.4000000000000021</v>
      </c>
      <c r="AE39" s="150" t="s">
        <v>107</v>
      </c>
      <c r="AF39" s="151">
        <v>-7.44</v>
      </c>
      <c r="AG39" s="150" t="s">
        <v>115</v>
      </c>
      <c r="AH39" s="153">
        <f>AVERAGE(AH16:AH20)</f>
        <v>1.58</v>
      </c>
      <c r="AI39" s="154">
        <v>3</v>
      </c>
      <c r="AJ39" s="152">
        <v>0.12844444444444436</v>
      </c>
      <c r="AK39" s="151">
        <v>6.7</v>
      </c>
      <c r="AL39" s="150" t="s">
        <v>106</v>
      </c>
      <c r="AM39" s="151">
        <v>-8.5</v>
      </c>
      <c r="AN39" s="150" t="s">
        <v>115</v>
      </c>
      <c r="AO39" s="153">
        <f>AVERAGE(AO16:AO20)</f>
        <v>0.8</v>
      </c>
      <c r="AP39" s="152">
        <v>11.099999999999998</v>
      </c>
      <c r="AQ39" s="151">
        <v>83.5</v>
      </c>
      <c r="AR39" s="150">
        <v>1997</v>
      </c>
      <c r="AS39" s="149">
        <f>SUM(AS16:AS20)</f>
        <v>0.1</v>
      </c>
      <c r="AW39" s="82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71"/>
      <c r="BN39" s="196"/>
      <c r="BO39" s="195"/>
      <c r="BP39" s="194">
        <v>7</v>
      </c>
      <c r="BQ39" s="194">
        <v>14</v>
      </c>
      <c r="BR39" s="193">
        <v>21</v>
      </c>
      <c r="BS39"/>
      <c r="BW39" s="115">
        <v>2011</v>
      </c>
      <c r="BX39" s="114">
        <v>2.9166666666666665</v>
      </c>
      <c r="BY39" s="113">
        <v>36</v>
      </c>
      <c r="BZ39" s="20">
        <v>2018</v>
      </c>
      <c r="CA39" s="18">
        <v>2</v>
      </c>
      <c r="CC39" s="111">
        <v>2011</v>
      </c>
      <c r="CD39" s="110">
        <v>7.3566666666666682</v>
      </c>
      <c r="CE39" s="109">
        <v>36</v>
      </c>
      <c r="CF39" s="20">
        <v>1978</v>
      </c>
      <c r="CG39" s="18">
        <v>5.0366666666666662</v>
      </c>
      <c r="CH39" s="4"/>
      <c r="CI39" s="111">
        <v>2011</v>
      </c>
      <c r="CJ39" s="110">
        <v>-0.83333333333333326</v>
      </c>
      <c r="CK39" s="109">
        <v>36</v>
      </c>
      <c r="CL39" s="20">
        <v>2011</v>
      </c>
      <c r="CM39" s="18">
        <v>-0.83333333333333326</v>
      </c>
      <c r="CN39" s="4"/>
      <c r="CO39" s="111">
        <v>2011</v>
      </c>
      <c r="CP39" s="110">
        <v>-1.5533333333333332</v>
      </c>
      <c r="CQ39" s="109">
        <v>36</v>
      </c>
      <c r="CR39" s="20">
        <v>2018</v>
      </c>
      <c r="CS39" s="18">
        <v>-1.4</v>
      </c>
      <c r="CT39" s="4"/>
      <c r="CU39" s="111">
        <v>2011</v>
      </c>
      <c r="CV39" s="110">
        <v>0.5</v>
      </c>
      <c r="CW39" s="109">
        <v>36</v>
      </c>
      <c r="CX39" s="20">
        <v>2002</v>
      </c>
      <c r="CY39" s="18">
        <v>35.4</v>
      </c>
    </row>
    <row r="40" spans="1:103" ht="15.4" customHeight="1" x14ac:dyDescent="0.2">
      <c r="A40" s="13">
        <v>4</v>
      </c>
      <c r="B40" s="8">
        <f>AVERAGE(B21:B25)</f>
        <v>8.42</v>
      </c>
      <c r="C40" s="151">
        <f>AVERAGE(C21:C25)</f>
        <v>3.34</v>
      </c>
      <c r="D40" s="151">
        <f>AVERAGE(D21:D25)</f>
        <v>1.58</v>
      </c>
      <c r="E40" s="151">
        <f>AVERAGE(E21:E25)</f>
        <v>5.32</v>
      </c>
      <c r="F40" s="151">
        <f>AVERAGE(F21:F25)</f>
        <v>7.5600000000000005</v>
      </c>
      <c r="G40" s="161">
        <f>AVERAGE(G21:G25)</f>
        <v>6.4000000000000012</v>
      </c>
      <c r="H40" s="160">
        <f>AVERAGE(H21:H25)</f>
        <v>6.42</v>
      </c>
      <c r="I40" s="192">
        <f>SUM(I21:I25)</f>
        <v>4.7</v>
      </c>
      <c r="J40" s="127">
        <f>AVERAGE(J21:J25)</f>
        <v>86.4</v>
      </c>
      <c r="K40" s="158">
        <f>AVERAGE(K21:K25)</f>
        <v>77.8</v>
      </c>
      <c r="L40" s="156">
        <f>AVERAGE(L21:L25)</f>
        <v>81.8</v>
      </c>
      <c r="M40" s="157" t="e">
        <f>AVERAGE(M21:M25)</f>
        <v>#DIV/0!</v>
      </c>
      <c r="N40" s="156" t="e">
        <f>AVERAGE(N21:N25)</f>
        <v>#DIV/0!</v>
      </c>
      <c r="O40" s="155">
        <v>4</v>
      </c>
      <c r="P40" s="151">
        <v>3.3067777777777767</v>
      </c>
      <c r="Q40" s="151">
        <v>11.95</v>
      </c>
      <c r="R40" s="150">
        <v>2019</v>
      </c>
      <c r="S40" s="151">
        <v>-7.1599999999999993</v>
      </c>
      <c r="T40" s="150">
        <v>1993</v>
      </c>
      <c r="U40" s="153">
        <f>AVERAGE(U21:U25)</f>
        <v>6.42</v>
      </c>
      <c r="V40" s="151">
        <v>6.3246666666666673</v>
      </c>
      <c r="W40" s="151">
        <v>15.479999999999999</v>
      </c>
      <c r="X40" s="150">
        <v>2019</v>
      </c>
      <c r="Y40" s="151">
        <v>-2.94</v>
      </c>
      <c r="Z40" s="150">
        <v>1985</v>
      </c>
      <c r="AA40" s="153">
        <f>AVERAGE(AA21:AA25)</f>
        <v>8.42</v>
      </c>
      <c r="AB40" s="154">
        <v>4</v>
      </c>
      <c r="AC40" s="152">
        <v>0.36266666666666669</v>
      </c>
      <c r="AD40" s="151">
        <v>8.2799999999999994</v>
      </c>
      <c r="AE40" s="150">
        <v>2019</v>
      </c>
      <c r="AF40" s="151">
        <v>-9.3199999999999985</v>
      </c>
      <c r="AG40" s="150" t="s">
        <v>103</v>
      </c>
      <c r="AH40" s="153">
        <f>AVERAGE(AH21:AH25)</f>
        <v>3.34</v>
      </c>
      <c r="AI40" s="154">
        <v>4</v>
      </c>
      <c r="AJ40" s="152">
        <v>-0.52888888888888919</v>
      </c>
      <c r="AK40" s="151">
        <v>7.7399999999999993</v>
      </c>
      <c r="AL40" s="150" t="s">
        <v>114</v>
      </c>
      <c r="AM40" s="151">
        <v>-11.14</v>
      </c>
      <c r="AN40" s="150" t="s">
        <v>103</v>
      </c>
      <c r="AO40" s="153">
        <f>AVERAGE(AO21:AO25)</f>
        <v>1.58</v>
      </c>
      <c r="AP40" s="152">
        <v>10.133333333333331</v>
      </c>
      <c r="AQ40" s="151">
        <v>73.199999999999989</v>
      </c>
      <c r="AR40" s="150">
        <v>1991</v>
      </c>
      <c r="AS40" s="149">
        <f>SUM(AS21:AS25)</f>
        <v>4.7</v>
      </c>
      <c r="AW40" s="82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71"/>
      <c r="BN40" s="19" t="s">
        <v>71</v>
      </c>
      <c r="BO40" s="163"/>
      <c r="BP40" s="191">
        <f>VALUE(J51)</f>
        <v>83.933333333333337</v>
      </c>
      <c r="BQ40" s="191">
        <f>VALUE(K51)</f>
        <v>74.36666666666666</v>
      </c>
      <c r="BR40" s="190">
        <f>VALUE(L51)</f>
        <v>82.766666666666666</v>
      </c>
      <c r="BS40"/>
      <c r="BW40" s="115">
        <v>2012</v>
      </c>
      <c r="BX40" s="114">
        <v>6.7258333333333331</v>
      </c>
      <c r="BY40" s="113">
        <v>37</v>
      </c>
      <c r="BZ40" s="20">
        <v>1978</v>
      </c>
      <c r="CA40" s="18">
        <v>1.9933333333333332</v>
      </c>
      <c r="CC40" s="111">
        <v>2012</v>
      </c>
      <c r="CD40" s="110">
        <v>9.783333333333335</v>
      </c>
      <c r="CE40" s="109">
        <v>37</v>
      </c>
      <c r="CF40" s="20">
        <v>2007</v>
      </c>
      <c r="CG40" s="18">
        <v>4.7766666666666682</v>
      </c>
      <c r="CH40" s="4"/>
      <c r="CI40" s="111">
        <v>2012</v>
      </c>
      <c r="CJ40" s="110">
        <v>3.6600000000000006</v>
      </c>
      <c r="CK40" s="109">
        <v>37</v>
      </c>
      <c r="CL40" s="20">
        <v>2001</v>
      </c>
      <c r="CM40" s="18">
        <v>-0.87000000000000022</v>
      </c>
      <c r="CN40" s="4"/>
      <c r="CO40" s="111">
        <v>2012</v>
      </c>
      <c r="CP40" s="110">
        <v>3.963333333333332</v>
      </c>
      <c r="CQ40" s="109">
        <v>37</v>
      </c>
      <c r="CR40" s="20">
        <v>2011</v>
      </c>
      <c r="CS40" s="18">
        <v>-1.5533333333333332</v>
      </c>
      <c r="CT40" s="4"/>
      <c r="CU40" s="111">
        <v>2012</v>
      </c>
      <c r="CV40" s="110">
        <v>32.799999999999997</v>
      </c>
      <c r="CW40" s="109">
        <v>37</v>
      </c>
      <c r="CX40" s="20">
        <v>2012</v>
      </c>
      <c r="CY40" s="18">
        <v>32.799999999999997</v>
      </c>
    </row>
    <row r="41" spans="1:103" ht="15.4" customHeight="1" x14ac:dyDescent="0.2">
      <c r="A41" s="13">
        <v>5</v>
      </c>
      <c r="B41" s="8">
        <f>AVERAGE(B26:B30)</f>
        <v>5.94</v>
      </c>
      <c r="C41" s="151">
        <f>AVERAGE(C26:C30)</f>
        <v>0.13999999999999985</v>
      </c>
      <c r="D41" s="151">
        <f>AVERAGE(D26:D30)</f>
        <v>-0.1</v>
      </c>
      <c r="E41" s="151">
        <f>AVERAGE(E26:E30)</f>
        <v>3.06</v>
      </c>
      <c r="F41" s="151">
        <f>AVERAGE(F26:F30)</f>
        <v>5.2799999999999994</v>
      </c>
      <c r="G41" s="161">
        <f>AVERAGE(G26:G30)</f>
        <v>2.7</v>
      </c>
      <c r="H41" s="160">
        <f>AVERAGE(H26:H30)</f>
        <v>3.4349999999999996</v>
      </c>
      <c r="I41" s="192">
        <f>SUM(I26:I30)</f>
        <v>1.5</v>
      </c>
      <c r="J41" s="127">
        <f>AVERAGE(J26:J30)</f>
        <v>78.8</v>
      </c>
      <c r="K41" s="158">
        <f>AVERAGE(K26:K30)</f>
        <v>72.599999999999994</v>
      </c>
      <c r="L41" s="156">
        <f>AVERAGE(L26:L30)</f>
        <v>82</v>
      </c>
      <c r="M41" s="157" t="e">
        <f>AVERAGE(M26:M30)</f>
        <v>#DIV/0!</v>
      </c>
      <c r="N41" s="156" t="e">
        <f>AVERAGE(N26:N30)</f>
        <v>#DIV/0!</v>
      </c>
      <c r="O41" s="155">
        <v>5</v>
      </c>
      <c r="P41" s="151">
        <v>2.895999999999999</v>
      </c>
      <c r="Q41" s="151">
        <v>10.73</v>
      </c>
      <c r="R41" s="150">
        <v>2016</v>
      </c>
      <c r="S41" s="151">
        <v>-7.6049999999999995</v>
      </c>
      <c r="T41" s="150">
        <v>1998</v>
      </c>
      <c r="U41" s="153">
        <f>AVERAGE(U26:U30)</f>
        <v>3.4349999999999996</v>
      </c>
      <c r="V41" s="151">
        <v>5.6447777777777777</v>
      </c>
      <c r="W41" s="151">
        <v>13.74</v>
      </c>
      <c r="X41" s="150">
        <v>2016</v>
      </c>
      <c r="Y41" s="151">
        <v>-4.8199999999999994</v>
      </c>
      <c r="Z41" s="150">
        <v>1998</v>
      </c>
      <c r="AA41" s="153">
        <f>AVERAGE(AA26:AA30)</f>
        <v>5.94</v>
      </c>
      <c r="AB41" s="154">
        <v>5</v>
      </c>
      <c r="AC41" s="152">
        <v>0.46444444444444466</v>
      </c>
      <c r="AD41" s="151">
        <v>9.18</v>
      </c>
      <c r="AE41" s="150">
        <v>2016</v>
      </c>
      <c r="AF41" s="151">
        <v>-10.120000000000001</v>
      </c>
      <c r="AG41" s="150" t="s">
        <v>113</v>
      </c>
      <c r="AH41" s="153">
        <f>AVERAGE(AH26:AH30)</f>
        <v>0.13999999999999985</v>
      </c>
      <c r="AI41" s="154">
        <v>5</v>
      </c>
      <c r="AJ41" s="152">
        <v>-0.6413333333333332</v>
      </c>
      <c r="AK41" s="151">
        <v>7.580000000000001</v>
      </c>
      <c r="AL41" s="150">
        <v>2016</v>
      </c>
      <c r="AM41" s="151">
        <v>-10.48</v>
      </c>
      <c r="AN41" s="150" t="s">
        <v>113</v>
      </c>
      <c r="AO41" s="153">
        <f>AVERAGE(AO26:AO30)</f>
        <v>-0.1</v>
      </c>
      <c r="AP41" s="152">
        <v>6.0022222222222217</v>
      </c>
      <c r="AQ41" s="151">
        <v>27.3</v>
      </c>
      <c r="AR41" s="150">
        <v>2001</v>
      </c>
      <c r="AS41" s="149">
        <f>SUM(AS26:AS30)</f>
        <v>1.5</v>
      </c>
      <c r="AW41" s="82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71"/>
      <c r="BN41" s="19" t="s">
        <v>30</v>
      </c>
      <c r="BO41" s="163"/>
      <c r="BP41" s="191">
        <f>VALUE(J52)</f>
        <v>96</v>
      </c>
      <c r="BQ41" s="191">
        <f>VALUE(K52)</f>
        <v>94</v>
      </c>
      <c r="BR41" s="190">
        <f>VALUE(L52)</f>
        <v>95</v>
      </c>
      <c r="BS41"/>
      <c r="BW41" s="115">
        <v>2013</v>
      </c>
      <c r="BX41" s="114">
        <v>5.1324999999999985</v>
      </c>
      <c r="BY41" s="113">
        <v>38</v>
      </c>
      <c r="BZ41" s="20">
        <v>1980</v>
      </c>
      <c r="CA41" s="18">
        <v>1.9000000000000001</v>
      </c>
      <c r="CC41" s="111">
        <v>2013</v>
      </c>
      <c r="CD41" s="110">
        <v>7.9800000000000022</v>
      </c>
      <c r="CE41" s="109">
        <v>38</v>
      </c>
      <c r="CF41" s="20">
        <v>2001</v>
      </c>
      <c r="CG41" s="18">
        <v>4.6033333333333335</v>
      </c>
      <c r="CH41" s="4"/>
      <c r="CI41" s="111">
        <v>2013</v>
      </c>
      <c r="CJ41" s="110">
        <v>2.2400000000000007</v>
      </c>
      <c r="CK41" s="109">
        <v>38</v>
      </c>
      <c r="CL41" s="20">
        <v>1980</v>
      </c>
      <c r="CM41" s="18">
        <v>-0.92</v>
      </c>
      <c r="CN41" s="4"/>
      <c r="CO41" s="111">
        <v>2013</v>
      </c>
      <c r="CP41" s="110">
        <v>2.5933333333333333</v>
      </c>
      <c r="CQ41" s="109">
        <v>38</v>
      </c>
      <c r="CR41" s="20">
        <v>1984</v>
      </c>
      <c r="CS41" s="18">
        <v>-1.5666666666666669</v>
      </c>
      <c r="CT41" s="4"/>
      <c r="CU41" s="111">
        <v>2013</v>
      </c>
      <c r="CV41" s="110">
        <v>43.3</v>
      </c>
      <c r="CW41" s="109">
        <v>38</v>
      </c>
      <c r="CX41" s="20">
        <v>2008</v>
      </c>
      <c r="CY41" s="18">
        <v>32.6</v>
      </c>
    </row>
    <row r="42" spans="1:103" ht="15.4" customHeight="1" thickBot="1" x14ac:dyDescent="0.25">
      <c r="A42" s="26">
        <v>6</v>
      </c>
      <c r="B42" s="189">
        <f>AVERAGE(B31:B36)</f>
        <v>2.3600000000000003</v>
      </c>
      <c r="C42" s="178">
        <f>AVERAGE(C31:C36)</f>
        <v>-1.58</v>
      </c>
      <c r="D42" s="178">
        <f>AVERAGE(D31:D36)</f>
        <v>-0.76</v>
      </c>
      <c r="E42" s="178">
        <f>AVERAGE(E31:E36)</f>
        <v>0.52</v>
      </c>
      <c r="F42" s="178">
        <f>AVERAGE(F31:F36)</f>
        <v>0.7</v>
      </c>
      <c r="G42" s="188">
        <f>AVERAGE(G31:G36)</f>
        <v>-4.0000000000000015E-2</v>
      </c>
      <c r="H42" s="187">
        <f>AVERAGE(H31:H36)</f>
        <v>0.28500000000000003</v>
      </c>
      <c r="I42" s="186">
        <f>SUM(I31:I36)</f>
        <v>36.000000000000007</v>
      </c>
      <c r="J42" s="185">
        <f>AVERAGE(J31:J36)</f>
        <v>90.4</v>
      </c>
      <c r="K42" s="184">
        <f>AVERAGE(K31:K36)</f>
        <v>84.8</v>
      </c>
      <c r="L42" s="183">
        <f>AVERAGE(L31:L36)</f>
        <v>91.8</v>
      </c>
      <c r="M42" s="182">
        <f>AVERAGE(M31:M36)</f>
        <v>7</v>
      </c>
      <c r="N42" s="156">
        <f>AVERAGE(N31:N36)</f>
        <v>6</v>
      </c>
      <c r="O42" s="83">
        <v>6</v>
      </c>
      <c r="P42" s="178">
        <v>1.8804444444444439</v>
      </c>
      <c r="Q42" s="178">
        <v>11.110000000000001</v>
      </c>
      <c r="R42" s="177">
        <v>2003</v>
      </c>
      <c r="S42" s="178">
        <v>-7.08</v>
      </c>
      <c r="T42" s="177">
        <v>1993</v>
      </c>
      <c r="U42" s="180">
        <f>AVERAGE(U31:U35)</f>
        <v>0.28500000000000003</v>
      </c>
      <c r="V42" s="178">
        <v>4.6109999999999998</v>
      </c>
      <c r="W42" s="178">
        <v>13.62</v>
      </c>
      <c r="X42" s="177">
        <v>2003</v>
      </c>
      <c r="Y42" s="178">
        <v>-2.7199999999999998</v>
      </c>
      <c r="Z42" s="177">
        <v>1993</v>
      </c>
      <c r="AA42" s="180">
        <f>AVERAGE(AA31:AA35)</f>
        <v>2.3600000000000003</v>
      </c>
      <c r="AB42" s="181">
        <v>6</v>
      </c>
      <c r="AC42" s="179">
        <v>-0.72188888888888869</v>
      </c>
      <c r="AD42" s="178">
        <v>9.0399999999999991</v>
      </c>
      <c r="AE42" s="177" t="s">
        <v>104</v>
      </c>
      <c r="AF42" s="178">
        <v>-11.08</v>
      </c>
      <c r="AG42" s="177" t="s">
        <v>112</v>
      </c>
      <c r="AH42" s="180">
        <f>AVERAGE(AH31:AH35)</f>
        <v>-1.58</v>
      </c>
      <c r="AI42" s="181">
        <v>6</v>
      </c>
      <c r="AJ42" s="179">
        <v>-1.6875555555555555</v>
      </c>
      <c r="AK42" s="178">
        <v>7.8599999999999994</v>
      </c>
      <c r="AL42" s="177" t="s">
        <v>104</v>
      </c>
      <c r="AM42" s="178">
        <v>-13.1</v>
      </c>
      <c r="AN42" s="177" t="s">
        <v>112</v>
      </c>
      <c r="AO42" s="180">
        <f>AVERAGE(AO31:AO35)</f>
        <v>-0.76</v>
      </c>
      <c r="AP42" s="179">
        <v>9.0577777777777779</v>
      </c>
      <c r="AQ42" s="178">
        <v>56.5</v>
      </c>
      <c r="AR42" s="177">
        <v>1978</v>
      </c>
      <c r="AS42" s="176">
        <f>SUM(AS31:AS35)</f>
        <v>36.000000000000007</v>
      </c>
      <c r="AW42" s="82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71"/>
      <c r="BN42" s="15" t="s">
        <v>29</v>
      </c>
      <c r="BO42" s="175"/>
      <c r="BP42" s="174">
        <f>VALUE(J53)</f>
        <v>49</v>
      </c>
      <c r="BQ42" s="174">
        <f>VALUE(K53)</f>
        <v>47</v>
      </c>
      <c r="BR42" s="173">
        <f>VALUE(L53)</f>
        <v>55</v>
      </c>
      <c r="BS42"/>
      <c r="BW42" s="115">
        <v>2014</v>
      </c>
      <c r="BX42" s="114">
        <v>7.3366666666666678</v>
      </c>
      <c r="BY42" s="113">
        <v>39</v>
      </c>
      <c r="BZ42" s="20">
        <v>1989</v>
      </c>
      <c r="CA42" s="18">
        <v>1.7766666666666662</v>
      </c>
      <c r="CC42" s="111">
        <v>2014</v>
      </c>
      <c r="CD42" s="110">
        <v>9.903333333333336</v>
      </c>
      <c r="CE42" s="109">
        <v>39</v>
      </c>
      <c r="CF42" s="20">
        <v>1980</v>
      </c>
      <c r="CG42" s="18">
        <v>4.4733333333333336</v>
      </c>
      <c r="CH42" s="4"/>
      <c r="CI42" s="111">
        <v>2014</v>
      </c>
      <c r="CJ42" s="110">
        <v>4.6133333333333342</v>
      </c>
      <c r="CK42" s="109">
        <v>39</v>
      </c>
      <c r="CL42" s="20">
        <v>1992</v>
      </c>
      <c r="CM42" s="18">
        <v>-1.1833333333333336</v>
      </c>
      <c r="CN42" s="4"/>
      <c r="CO42" s="111">
        <v>2014</v>
      </c>
      <c r="CP42" s="110">
        <v>3.3533333333333326</v>
      </c>
      <c r="CQ42" s="109">
        <v>39</v>
      </c>
      <c r="CR42" s="20">
        <v>1980</v>
      </c>
      <c r="CS42" s="18">
        <v>-2.21</v>
      </c>
      <c r="CT42" s="4"/>
      <c r="CU42" s="111">
        <v>2014</v>
      </c>
      <c r="CV42" s="110">
        <v>37.4</v>
      </c>
      <c r="CW42" s="109">
        <v>39</v>
      </c>
      <c r="CX42" s="20">
        <v>1982</v>
      </c>
      <c r="CY42" s="18">
        <v>32</v>
      </c>
    </row>
    <row r="43" spans="1:103" ht="15.4" customHeight="1" x14ac:dyDescent="0.2">
      <c r="A43" s="13" t="s">
        <v>111</v>
      </c>
      <c r="B43" s="8">
        <f>AVERAGE(B6:B15)</f>
        <v>11.49</v>
      </c>
      <c r="C43" s="151">
        <f>AVERAGE(C6:C15)</f>
        <v>3.2899999999999991</v>
      </c>
      <c r="D43" s="151">
        <f>AVERAGE(D6:D15)</f>
        <v>1.5699999999999998</v>
      </c>
      <c r="E43" s="151">
        <f>AVERAGE(E6:E15)</f>
        <v>6.2200000000000006</v>
      </c>
      <c r="F43" s="151">
        <f>AVERAGE(F6:F15)</f>
        <v>9.629999999999999</v>
      </c>
      <c r="G43" s="161">
        <f>AVERAGE(G6:G15)</f>
        <v>6.4799999999999995</v>
      </c>
      <c r="H43" s="160">
        <f>AVERAGE(H6:H15)</f>
        <v>7.2024999999999988</v>
      </c>
      <c r="I43" s="159">
        <f>SUM(I6:I15)</f>
        <v>8.8000000000000007</v>
      </c>
      <c r="J43" s="127">
        <f>AVERAGE(J6:J15)</f>
        <v>79</v>
      </c>
      <c r="K43" s="158">
        <f>AVERAGE(K6:K15)</f>
        <v>66.599999999999994</v>
      </c>
      <c r="L43" s="156">
        <f>AVERAGE(L6:L15)</f>
        <v>75.3</v>
      </c>
      <c r="M43" s="157">
        <f>SUM(M6:M15)</f>
        <v>0</v>
      </c>
      <c r="N43" s="172" t="e">
        <f>AVERAGE(N6:N15)</f>
        <v>#DIV/0!</v>
      </c>
      <c r="O43" s="155" t="s">
        <v>110</v>
      </c>
      <c r="P43" s="151">
        <v>6.240388888888889</v>
      </c>
      <c r="Q43" s="151">
        <v>12.737500000000001</v>
      </c>
      <c r="R43" s="150">
        <v>2018</v>
      </c>
      <c r="S43" s="151">
        <v>-1.65</v>
      </c>
      <c r="T43" s="150">
        <v>1980</v>
      </c>
      <c r="U43" s="153">
        <f>AVERAGE(U6:U15)</f>
        <v>7.2024999999999988</v>
      </c>
      <c r="V43" s="151">
        <v>9.9496111111111105</v>
      </c>
      <c r="W43" s="151">
        <v>16.97</v>
      </c>
      <c r="X43" s="150">
        <v>2008</v>
      </c>
      <c r="Y43" s="151">
        <v>-0.39</v>
      </c>
      <c r="Z43" s="150">
        <v>1980</v>
      </c>
      <c r="AA43" s="153">
        <f>AVERAGE(AA6:AA15)</f>
        <v>11.49</v>
      </c>
      <c r="AB43" s="171" t="s">
        <v>108</v>
      </c>
      <c r="AC43" s="152">
        <v>2.7024444444444446</v>
      </c>
      <c r="AD43" s="151">
        <v>9.0200000000000014</v>
      </c>
      <c r="AE43" s="150" t="s">
        <v>109</v>
      </c>
      <c r="AF43" s="151">
        <v>-3.8200000000000003</v>
      </c>
      <c r="AG43" s="150" t="s">
        <v>98</v>
      </c>
      <c r="AH43" s="153">
        <f>AVERAGE(AH6:AH15)</f>
        <v>3.2899999999999991</v>
      </c>
      <c r="AI43" s="171" t="s">
        <v>108</v>
      </c>
      <c r="AJ43" s="152">
        <v>1.5024444444444438</v>
      </c>
      <c r="AK43" s="151">
        <v>7.42</v>
      </c>
      <c r="AL43" s="150">
        <v>2018</v>
      </c>
      <c r="AM43" s="151">
        <v>-5.65</v>
      </c>
      <c r="AN43" s="150" t="s">
        <v>98</v>
      </c>
      <c r="AO43" s="153">
        <f>AVERAGE(AO6:AO15)</f>
        <v>1.5699999999999998</v>
      </c>
      <c r="AP43" s="152">
        <v>15.975555555555557</v>
      </c>
      <c r="AQ43" s="151">
        <v>51</v>
      </c>
      <c r="AR43" s="150">
        <v>2009</v>
      </c>
      <c r="AS43" s="149">
        <f>SUM(AS6:AS15)</f>
        <v>8.8000000000000007</v>
      </c>
      <c r="AW43" s="82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71"/>
      <c r="BN43" s="170" t="s">
        <v>60</v>
      </c>
      <c r="BO43" s="169"/>
      <c r="BP43" s="168">
        <f>VALUE(J54)</f>
        <v>80.355555555555554</v>
      </c>
      <c r="BQ43" s="167"/>
      <c r="BR43" s="166"/>
      <c r="BS43"/>
      <c r="BW43" s="165">
        <v>2015</v>
      </c>
      <c r="BX43" s="114">
        <v>3.6766666666666667</v>
      </c>
      <c r="BY43" s="113">
        <v>40</v>
      </c>
      <c r="BZ43" s="20">
        <v>1983</v>
      </c>
      <c r="CA43" s="18">
        <v>1.7499999999999996</v>
      </c>
      <c r="CC43" s="164">
        <v>2015</v>
      </c>
      <c r="CD43" s="110">
        <v>10.766666666666669</v>
      </c>
      <c r="CE43" s="109">
        <v>40</v>
      </c>
      <c r="CF43" s="20">
        <v>1995</v>
      </c>
      <c r="CG43" s="18">
        <v>4.1400000000000006</v>
      </c>
      <c r="CH43" s="4"/>
      <c r="CI43" s="111">
        <v>2015</v>
      </c>
      <c r="CJ43" s="110">
        <v>2.36</v>
      </c>
      <c r="CK43" s="109">
        <v>40</v>
      </c>
      <c r="CL43" s="20">
        <v>1989</v>
      </c>
      <c r="CM43" s="18">
        <v>-1.6833333333333331</v>
      </c>
      <c r="CN43" s="4"/>
      <c r="CO43" s="164">
        <v>2015</v>
      </c>
      <c r="CP43" s="110">
        <v>0.79000000000000026</v>
      </c>
      <c r="CQ43" s="109">
        <v>40</v>
      </c>
      <c r="CR43" s="20">
        <v>1989</v>
      </c>
      <c r="CS43" s="18">
        <v>-3.05</v>
      </c>
      <c r="CT43" s="4"/>
      <c r="CU43" s="164">
        <v>2015</v>
      </c>
      <c r="CV43" s="110">
        <v>43.4</v>
      </c>
      <c r="CW43" s="109">
        <v>40</v>
      </c>
      <c r="CX43" s="20">
        <v>1994</v>
      </c>
      <c r="CY43" s="18">
        <v>29.6</v>
      </c>
    </row>
    <row r="44" spans="1:103" ht="15.4" customHeight="1" x14ac:dyDescent="0.2">
      <c r="A44" s="13">
        <v>2</v>
      </c>
      <c r="B44" s="8">
        <f>AVERAGE(B16:B25)</f>
        <v>7.76</v>
      </c>
      <c r="C44" s="151">
        <f>AVERAGE(C16:C25)</f>
        <v>2.46</v>
      </c>
      <c r="D44" s="151">
        <f>AVERAGE(D16:D25)</f>
        <v>1.19</v>
      </c>
      <c r="E44" s="151">
        <f>AVERAGE(E16:E25)</f>
        <v>4.24</v>
      </c>
      <c r="F44" s="151">
        <f>AVERAGE(F16:F25)</f>
        <v>7.0900000000000007</v>
      </c>
      <c r="G44" s="161">
        <f>AVERAGE(G16:G25)</f>
        <v>4.76</v>
      </c>
      <c r="H44" s="160">
        <f>AVERAGE(H16:H25)</f>
        <v>5.2125000000000004</v>
      </c>
      <c r="I44" s="159">
        <f>SUM(I16:I25)</f>
        <v>4.8</v>
      </c>
      <c r="J44" s="127">
        <f>AVERAGE(J16:J25)</f>
        <v>88.2</v>
      </c>
      <c r="K44" s="158">
        <f>AVERAGE(K16:K25)</f>
        <v>77.8</v>
      </c>
      <c r="L44" s="156">
        <f>AVERAGE(L16:L25)</f>
        <v>86.1</v>
      </c>
      <c r="M44" s="157">
        <f>SUM(M16:M25)</f>
        <v>0</v>
      </c>
      <c r="N44" s="156" t="e">
        <f>AVERAGE(N16:N25)</f>
        <v>#DIV/0!</v>
      </c>
      <c r="O44" s="155">
        <v>2</v>
      </c>
      <c r="P44" s="151">
        <v>3.7214555555555533</v>
      </c>
      <c r="Q44" s="151">
        <v>9.5750000000000011</v>
      </c>
      <c r="R44" s="150">
        <v>2019</v>
      </c>
      <c r="S44" s="151">
        <v>-2.9600000000000004</v>
      </c>
      <c r="T44" s="150">
        <v>1983</v>
      </c>
      <c r="U44" s="153">
        <f>AVERAGE(U16:U25)</f>
        <v>5.2125000000000004</v>
      </c>
      <c r="V44" s="151">
        <v>6.8402777777777768</v>
      </c>
      <c r="W44" s="151">
        <v>13.290000000000001</v>
      </c>
      <c r="X44" s="150">
        <v>2019</v>
      </c>
      <c r="Y44" s="151">
        <v>0.23999999999999977</v>
      </c>
      <c r="Z44" s="150">
        <v>1985</v>
      </c>
      <c r="AA44" s="153">
        <f>AVERAGE(AA16:AA25)</f>
        <v>7.76</v>
      </c>
      <c r="AB44" s="154">
        <v>2</v>
      </c>
      <c r="AC44" s="152">
        <v>0.67911111111111144</v>
      </c>
      <c r="AD44" s="151">
        <v>6.660000000000001</v>
      </c>
      <c r="AE44" s="150" t="s">
        <v>107</v>
      </c>
      <c r="AF44" s="151">
        <v>-6.6400000000000006</v>
      </c>
      <c r="AG44" s="150" t="s">
        <v>105</v>
      </c>
      <c r="AH44" s="153">
        <f>AVERAGE(AH16:AH25)</f>
        <v>2.46</v>
      </c>
      <c r="AI44" s="154">
        <v>2</v>
      </c>
      <c r="AJ44" s="152">
        <v>-0.20022222222222222</v>
      </c>
      <c r="AK44" s="151">
        <v>5.9300000000000006</v>
      </c>
      <c r="AL44" s="150" t="s">
        <v>106</v>
      </c>
      <c r="AM44" s="151">
        <v>-8.620000000000001</v>
      </c>
      <c r="AN44" s="150" t="s">
        <v>105</v>
      </c>
      <c r="AO44" s="153">
        <f>AVERAGE(AO16:AO25)</f>
        <v>1.19</v>
      </c>
      <c r="AP44" s="152">
        <v>21.233333333333341</v>
      </c>
      <c r="AQ44" s="151">
        <v>90.5</v>
      </c>
      <c r="AR44" s="150">
        <v>1997</v>
      </c>
      <c r="AS44" s="149">
        <f>SUM(AS16:AS25)</f>
        <v>4.8</v>
      </c>
      <c r="AW44" s="82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71"/>
      <c r="BN44" s="19" t="s">
        <v>30</v>
      </c>
      <c r="BO44" s="163"/>
      <c r="BP44" s="162">
        <f>VALUE(J55)</f>
        <v>96</v>
      </c>
      <c r="BQ44" s="145"/>
      <c r="BR44" s="144"/>
      <c r="BS44"/>
      <c r="BW44" s="115">
        <v>2016</v>
      </c>
      <c r="BX44" s="114">
        <v>4.8650000000000002</v>
      </c>
      <c r="BY44" s="113">
        <v>41</v>
      </c>
      <c r="BZ44" s="20">
        <v>2001</v>
      </c>
      <c r="CA44" s="18">
        <v>1.7441666666666673</v>
      </c>
      <c r="CC44" s="111">
        <v>2016</v>
      </c>
      <c r="CD44" s="110">
        <v>8.1133333333333333</v>
      </c>
      <c r="CE44" s="109">
        <v>41</v>
      </c>
      <c r="CF44" s="20">
        <v>2018</v>
      </c>
      <c r="CG44" s="18">
        <v>4.0999999999999996</v>
      </c>
      <c r="CH44" s="4"/>
      <c r="CI44" s="111">
        <v>2016</v>
      </c>
      <c r="CJ44" s="110">
        <v>1.8099999999999998</v>
      </c>
      <c r="CK44" s="109">
        <v>41</v>
      </c>
      <c r="CL44" s="20">
        <v>1983</v>
      </c>
      <c r="CM44" s="18">
        <v>-1.8233333333333335</v>
      </c>
      <c r="CN44" s="4"/>
      <c r="CO44" s="111">
        <v>2016</v>
      </c>
      <c r="CP44" s="110">
        <v>0.86333333333333329</v>
      </c>
      <c r="CQ44" s="109">
        <v>41</v>
      </c>
      <c r="CR44" s="20">
        <v>1995</v>
      </c>
      <c r="CS44" s="18">
        <v>-3.1</v>
      </c>
      <c r="CT44" s="4"/>
      <c r="CU44" s="111">
        <v>2016</v>
      </c>
      <c r="CV44" s="110">
        <v>49.9</v>
      </c>
      <c r="CW44" s="109">
        <v>41</v>
      </c>
      <c r="CX44" s="20">
        <v>1986</v>
      </c>
      <c r="CY44" s="93">
        <v>27.299999999999997</v>
      </c>
    </row>
    <row r="45" spans="1:103" ht="15.4" customHeight="1" thickBot="1" x14ac:dyDescent="0.25">
      <c r="A45" s="13">
        <v>3</v>
      </c>
      <c r="B45" s="8">
        <f>AVERAGE(B26:B35)</f>
        <v>4.1500000000000004</v>
      </c>
      <c r="C45" s="151">
        <f>AVERAGE(C26:C35)</f>
        <v>-0.72000000000000008</v>
      </c>
      <c r="D45" s="151">
        <f>AVERAGE(D26:D35)</f>
        <v>-0.43</v>
      </c>
      <c r="E45" s="151">
        <f>AVERAGE(E26:E35)</f>
        <v>1.7900000000000003</v>
      </c>
      <c r="F45" s="151">
        <f>AVERAGE(F26:F35)</f>
        <v>2.9899999999999998</v>
      </c>
      <c r="G45" s="161">
        <f>AVERAGE(G26:G35)</f>
        <v>1.33</v>
      </c>
      <c r="H45" s="160">
        <f>AVERAGE(H26:H35)</f>
        <v>1.8599999999999999</v>
      </c>
      <c r="I45" s="159">
        <f>SUM(I26:I35)</f>
        <v>37.500000000000007</v>
      </c>
      <c r="J45" s="127">
        <f>AVERAGE(J26:J35)</f>
        <v>84.6</v>
      </c>
      <c r="K45" s="158">
        <f>AVERAGE(K26:K35)</f>
        <v>78.7</v>
      </c>
      <c r="L45" s="156">
        <f>AVERAGE(L26:L35)</f>
        <v>86.9</v>
      </c>
      <c r="M45" s="157">
        <f>SUM(M26:M35)</f>
        <v>14</v>
      </c>
      <c r="N45" s="156">
        <f>AVERAGE(N26:N36)</f>
        <v>6</v>
      </c>
      <c r="O45" s="155">
        <v>3</v>
      </c>
      <c r="P45" s="151">
        <v>2.3882222222222227</v>
      </c>
      <c r="Q45" s="151">
        <v>10.807500000000001</v>
      </c>
      <c r="R45" s="150">
        <v>2003</v>
      </c>
      <c r="S45" s="151">
        <v>-5.9</v>
      </c>
      <c r="T45" s="150">
        <v>1993</v>
      </c>
      <c r="U45" s="153">
        <f>AVERAGE(U26:U35)</f>
        <v>1.8599999999999999</v>
      </c>
      <c r="V45" s="151">
        <v>5.1278888888888892</v>
      </c>
      <c r="W45" s="151">
        <v>13.389999999999997</v>
      </c>
      <c r="X45" s="150">
        <v>2003</v>
      </c>
      <c r="Y45" s="151">
        <v>-2.1799999999999997</v>
      </c>
      <c r="Z45" s="150">
        <v>1998</v>
      </c>
      <c r="AA45" s="153">
        <f>AVERAGE(AA26:AA35)</f>
        <v>4.1500000000000004</v>
      </c>
      <c r="AB45" s="154">
        <v>3</v>
      </c>
      <c r="AC45" s="152">
        <v>-0.120172839506173</v>
      </c>
      <c r="AD45" s="151">
        <v>8.2900000000000027</v>
      </c>
      <c r="AE45" s="150" t="s">
        <v>104</v>
      </c>
      <c r="AF45" s="151">
        <v>-9.8500000000000014</v>
      </c>
      <c r="AG45" s="150" t="s">
        <v>103</v>
      </c>
      <c r="AH45" s="153">
        <f>AVERAGE(AH26:AH35)</f>
        <v>-0.72000000000000008</v>
      </c>
      <c r="AI45" s="154">
        <v>3</v>
      </c>
      <c r="AJ45" s="152">
        <v>-1.1644444444444446</v>
      </c>
      <c r="AK45" s="151">
        <v>6.7100000000000009</v>
      </c>
      <c r="AL45" s="150" t="s">
        <v>104</v>
      </c>
      <c r="AM45" s="151">
        <v>-10.98</v>
      </c>
      <c r="AN45" s="150" t="s">
        <v>103</v>
      </c>
      <c r="AO45" s="153">
        <f>AVERAGE(AO26:AO35)</f>
        <v>-0.43</v>
      </c>
      <c r="AP45" s="152">
        <v>15.059999999999999</v>
      </c>
      <c r="AQ45" s="151">
        <v>56.5</v>
      </c>
      <c r="AR45" s="150">
        <v>1978</v>
      </c>
      <c r="AS45" s="149">
        <f>SUM(AS26:AS35)</f>
        <v>37.500000000000007</v>
      </c>
      <c r="AW45" s="82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71"/>
      <c r="BN45" s="148" t="s">
        <v>29</v>
      </c>
      <c r="BO45" s="147"/>
      <c r="BP45" s="146">
        <f>VALUE(J56)</f>
        <v>47</v>
      </c>
      <c r="BQ45" s="145"/>
      <c r="BR45" s="144"/>
      <c r="BS45"/>
      <c r="BW45" s="100">
        <v>2017</v>
      </c>
      <c r="BX45" s="143">
        <v>4.8</v>
      </c>
      <c r="BY45" s="98">
        <v>42</v>
      </c>
      <c r="BZ45" s="94">
        <v>1995</v>
      </c>
      <c r="CA45" s="93">
        <v>1.2433333333333334</v>
      </c>
      <c r="CC45" s="97">
        <v>2017</v>
      </c>
      <c r="CD45" s="112">
        <v>7.8</v>
      </c>
      <c r="CE45" s="95">
        <v>42</v>
      </c>
      <c r="CF45" s="94">
        <v>1997</v>
      </c>
      <c r="CG45" s="93">
        <v>3.5733333333333328</v>
      </c>
      <c r="CH45" s="4"/>
      <c r="CI45" s="97">
        <v>2017</v>
      </c>
      <c r="CJ45" s="112">
        <v>1.7</v>
      </c>
      <c r="CK45" s="95">
        <v>42</v>
      </c>
      <c r="CL45" s="94">
        <v>1995</v>
      </c>
      <c r="CM45" s="93">
        <v>-2.1966666666666668</v>
      </c>
      <c r="CN45" s="4"/>
      <c r="CO45" s="97">
        <v>2017</v>
      </c>
      <c r="CP45" s="112">
        <v>0.7</v>
      </c>
      <c r="CQ45" s="95">
        <v>42</v>
      </c>
      <c r="CR45" s="94">
        <v>1983</v>
      </c>
      <c r="CS45" s="93">
        <v>-3.4033333333333333</v>
      </c>
      <c r="CT45" s="4"/>
      <c r="CU45" s="97">
        <v>2017</v>
      </c>
      <c r="CV45" s="112">
        <v>69.099999999999994</v>
      </c>
      <c r="CW45" s="95">
        <v>42</v>
      </c>
      <c r="CX45" s="94">
        <v>1998</v>
      </c>
      <c r="CY45" s="93">
        <v>27.2</v>
      </c>
    </row>
    <row r="46" spans="1:103" ht="15.4" customHeight="1" thickBot="1" x14ac:dyDescent="0.25">
      <c r="A46" s="142" t="s">
        <v>102</v>
      </c>
      <c r="B46" s="141">
        <f>AVERAGE(B6:B35)</f>
        <v>7.8</v>
      </c>
      <c r="C46" s="130">
        <f>AVERAGE(C6:C35)</f>
        <v>1.6766666666666663</v>
      </c>
      <c r="D46" s="130">
        <f>AVERAGE(D6:D35)</f>
        <v>0.77666666666666684</v>
      </c>
      <c r="E46" s="130">
        <f>AVERAGE(E6:E35)</f>
        <v>4.0833333333333339</v>
      </c>
      <c r="F46" s="130">
        <f>AVERAGE(F6:F35)</f>
        <v>6.5699999999999994</v>
      </c>
      <c r="G46" s="140">
        <f>AVERAGE(G6:G35)</f>
        <v>4.1900000000000013</v>
      </c>
      <c r="H46" s="139">
        <f>AVERAGE(H6:H35)</f>
        <v>4.7583333333333311</v>
      </c>
      <c r="I46" s="138">
        <f>SUM(I6:I35)</f>
        <v>51.1</v>
      </c>
      <c r="J46" s="137">
        <f>AVERAGE(J6:J36)</f>
        <v>83.933333333333337</v>
      </c>
      <c r="K46" s="136">
        <f>AVERAGE(K6:K36)</f>
        <v>74.36666666666666</v>
      </c>
      <c r="L46" s="134">
        <f>AVERAGE(L6:L36)</f>
        <v>82.766666666666666</v>
      </c>
      <c r="M46" s="135">
        <f>SUM(M6:M36)</f>
        <v>14</v>
      </c>
      <c r="N46" s="134">
        <f>AVERAGE(N6:N36)</f>
        <v>6</v>
      </c>
      <c r="O46" s="133" t="s">
        <v>100</v>
      </c>
      <c r="P46" s="130">
        <v>4.1166888888888895</v>
      </c>
      <c r="Q46" s="130">
        <v>8.7733333333333334</v>
      </c>
      <c r="R46" s="129">
        <v>2019</v>
      </c>
      <c r="S46" s="130">
        <v>-0.73666666666666658</v>
      </c>
      <c r="T46" s="129">
        <v>1988</v>
      </c>
      <c r="U46" s="128">
        <f>AVERAGE(U6:U35)</f>
        <v>4.7583333333333311</v>
      </c>
      <c r="V46" s="130">
        <v>7.3059259259259246</v>
      </c>
      <c r="W46" s="130">
        <v>12.636666666666665</v>
      </c>
      <c r="X46" s="129">
        <v>2000</v>
      </c>
      <c r="Y46" s="130">
        <v>2.7566666666666668</v>
      </c>
      <c r="Z46" s="129">
        <v>1988</v>
      </c>
      <c r="AA46" s="128">
        <f>AVERAGE(AA6:AA35)</f>
        <v>7.8</v>
      </c>
      <c r="AB46" s="132" t="s">
        <v>100</v>
      </c>
      <c r="AC46" s="131">
        <v>1.0860842911877397</v>
      </c>
      <c r="AD46" s="130">
        <v>6.0633333333333326</v>
      </c>
      <c r="AE46" s="129" t="s">
        <v>101</v>
      </c>
      <c r="AF46" s="130">
        <v>-4.2500000000000009</v>
      </c>
      <c r="AG46" s="129" t="s">
        <v>98</v>
      </c>
      <c r="AH46" s="128">
        <f>AVERAGE(AH6:AH35)</f>
        <v>1.6766666666666663</v>
      </c>
      <c r="AI46" s="132" t="s">
        <v>100</v>
      </c>
      <c r="AJ46" s="131">
        <v>4.5925925925925815E-2</v>
      </c>
      <c r="AK46" s="130">
        <v>3.963333333333332</v>
      </c>
      <c r="AL46" s="129" t="s">
        <v>99</v>
      </c>
      <c r="AM46" s="130">
        <v>-5.8566666666666674</v>
      </c>
      <c r="AN46" s="129" t="s">
        <v>98</v>
      </c>
      <c r="AO46" s="128">
        <f>AVERAGE(AO6:AO35)</f>
        <v>0.77666666666666684</v>
      </c>
      <c r="AP46" s="131">
        <v>52.268888888888888</v>
      </c>
      <c r="AQ46" s="130">
        <v>124.09999999999998</v>
      </c>
      <c r="AR46" s="129">
        <v>1997</v>
      </c>
      <c r="AS46" s="128">
        <f>SUM(AS6:AS35)</f>
        <v>51.1</v>
      </c>
      <c r="AW46" s="82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6" t="s">
        <v>93</v>
      </c>
      <c r="BN46" s="125" t="s">
        <v>16</v>
      </c>
      <c r="BO46" s="124" t="s">
        <v>11</v>
      </c>
      <c r="BP46" s="124" t="s">
        <v>16</v>
      </c>
      <c r="BQ46" s="123" t="s">
        <v>11</v>
      </c>
      <c r="BR46" s="122" t="s">
        <v>17</v>
      </c>
      <c r="BS46" s="121" t="s">
        <v>11</v>
      </c>
      <c r="BW46" s="100">
        <v>2018</v>
      </c>
      <c r="BX46" s="99">
        <v>2</v>
      </c>
      <c r="BY46" s="98">
        <v>43</v>
      </c>
      <c r="BZ46" s="94">
        <v>1985</v>
      </c>
      <c r="CA46" s="93">
        <v>0.13333333333333325</v>
      </c>
      <c r="CC46" s="97">
        <v>2018</v>
      </c>
      <c r="CD46" s="96">
        <v>4.0999999999999996</v>
      </c>
      <c r="CE46" s="95">
        <v>43</v>
      </c>
      <c r="CF46" s="94">
        <v>1998</v>
      </c>
      <c r="CG46" s="93">
        <v>3.3533333333333326</v>
      </c>
      <c r="CH46" s="4"/>
      <c r="CI46" s="97">
        <v>2018</v>
      </c>
      <c r="CJ46" s="96">
        <v>-0.6</v>
      </c>
      <c r="CK46" s="95">
        <v>43</v>
      </c>
      <c r="CL46" s="94">
        <v>1985</v>
      </c>
      <c r="CM46" s="93">
        <v>-2.9333333333333331</v>
      </c>
      <c r="CN46" s="4"/>
      <c r="CO46" s="97">
        <v>2018</v>
      </c>
      <c r="CP46" s="96">
        <v>-1.4</v>
      </c>
      <c r="CQ46" s="95">
        <v>43</v>
      </c>
      <c r="CR46" s="94">
        <v>1998</v>
      </c>
      <c r="CS46" s="93">
        <v>-3.9766666666666661</v>
      </c>
      <c r="CT46" s="4"/>
      <c r="CU46" s="97">
        <v>2018</v>
      </c>
      <c r="CV46" s="96">
        <v>61.6</v>
      </c>
      <c r="CW46" s="95">
        <v>43</v>
      </c>
      <c r="CX46" s="94">
        <v>1983</v>
      </c>
      <c r="CY46" s="18">
        <v>27</v>
      </c>
    </row>
    <row r="47" spans="1:103" ht="15.75" thickBo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2" t="s">
        <v>97</v>
      </c>
      <c r="P47" s="82"/>
      <c r="Q47" s="120"/>
      <c r="R47" s="120"/>
      <c r="S47" s="120"/>
      <c r="T47" s="82"/>
      <c r="U47" s="8">
        <f>MAX(U6:U36)</f>
        <v>11.875</v>
      </c>
      <c r="V47" s="82"/>
      <c r="W47" s="82"/>
      <c r="X47" s="120"/>
      <c r="Y47" s="120"/>
      <c r="Z47" s="120"/>
      <c r="AA47" s="8">
        <f>MAX(AA6:AA36)</f>
        <v>16</v>
      </c>
      <c r="AB47" s="8"/>
      <c r="AC47" s="8"/>
      <c r="AD47" s="8"/>
      <c r="AE47" s="8"/>
      <c r="AF47" s="8"/>
      <c r="AG47" s="8"/>
      <c r="AH47" s="8">
        <f>MAX(AH6:AH36)</f>
        <v>10.4</v>
      </c>
      <c r="AI47" s="8"/>
      <c r="AJ47" s="8"/>
      <c r="AK47" s="8"/>
      <c r="AL47" s="8"/>
      <c r="AM47" s="8"/>
      <c r="AN47" s="8"/>
      <c r="AO47" s="8">
        <f>MAX(AO6:AO36)</f>
        <v>8.5</v>
      </c>
      <c r="AP47" s="120"/>
      <c r="AQ47" s="120"/>
      <c r="AR47" s="120"/>
      <c r="AS47" s="8">
        <f>MAX(AS6:AS36)</f>
        <v>24.2</v>
      </c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06"/>
      <c r="BN47" s="119"/>
      <c r="BO47" s="118"/>
      <c r="BP47" s="118"/>
      <c r="BQ47" s="9"/>
      <c r="BR47" s="117" t="s">
        <v>96</v>
      </c>
      <c r="BS47" s="116"/>
      <c r="BW47" s="115">
        <v>2019</v>
      </c>
      <c r="BX47" s="114">
        <v>8.8000000000000007</v>
      </c>
      <c r="BY47" s="113">
        <v>44</v>
      </c>
      <c r="BZ47" s="20">
        <v>1993</v>
      </c>
      <c r="CA47" s="18">
        <v>-0.47666666666666707</v>
      </c>
      <c r="CC47" s="97">
        <v>2019</v>
      </c>
      <c r="CD47" s="112">
        <v>12.3</v>
      </c>
      <c r="CE47" s="95">
        <v>44</v>
      </c>
      <c r="CF47" s="94">
        <v>1993</v>
      </c>
      <c r="CG47" s="93">
        <v>3.1200000000000006</v>
      </c>
      <c r="CH47" s="4"/>
      <c r="CI47" s="111">
        <v>2019</v>
      </c>
      <c r="CJ47" s="110">
        <v>5.0999999999999996</v>
      </c>
      <c r="CK47" s="109">
        <v>44</v>
      </c>
      <c r="CL47" s="20">
        <v>1993</v>
      </c>
      <c r="CM47" s="18">
        <v>-3.5399999999999996</v>
      </c>
      <c r="CN47" s="4"/>
      <c r="CO47" s="111">
        <v>2019</v>
      </c>
      <c r="CP47" s="110">
        <v>3.7</v>
      </c>
      <c r="CQ47" s="109">
        <v>44</v>
      </c>
      <c r="CR47" s="20">
        <v>1985</v>
      </c>
      <c r="CS47" s="18">
        <v>-4.1966666666666672</v>
      </c>
      <c r="CT47" s="4"/>
      <c r="CU47" s="111">
        <v>2019</v>
      </c>
      <c r="CV47" s="110">
        <v>46.6</v>
      </c>
      <c r="CW47" s="109">
        <v>44</v>
      </c>
      <c r="CX47" s="20">
        <v>1989</v>
      </c>
      <c r="CY47" s="93">
        <v>23.299999999999997</v>
      </c>
    </row>
    <row r="48" spans="1:103" ht="15.75" thickBot="1" x14ac:dyDescent="0.25">
      <c r="A48" s="1" t="s">
        <v>95</v>
      </c>
      <c r="O48" s="91" t="s">
        <v>94</v>
      </c>
      <c r="P48" s="91"/>
      <c r="Q48" s="107"/>
      <c r="R48" s="107"/>
      <c r="S48" s="108"/>
      <c r="U48" s="8">
        <f>MIN(U6:U36)</f>
        <v>-0.67500000000000004</v>
      </c>
      <c r="V48" s="91"/>
      <c r="W48" s="91"/>
      <c r="X48" s="107"/>
      <c r="Y48" s="107"/>
      <c r="Z48" s="108"/>
      <c r="AA48" s="1">
        <f>MIN(AA6:AA36)</f>
        <v>0.8</v>
      </c>
      <c r="AB48" s="8"/>
      <c r="AC48" s="90"/>
      <c r="AD48" s="107"/>
      <c r="AE48" s="107"/>
      <c r="AF48" s="108"/>
      <c r="AG48" s="90"/>
      <c r="AH48" s="90">
        <f>MIN(AH6:AH36)</f>
        <v>-3.8</v>
      </c>
      <c r="AI48" s="90"/>
      <c r="AK48" s="107"/>
      <c r="AL48" s="107"/>
      <c r="AM48" s="108"/>
      <c r="AO48" s="8">
        <f>MIN(AO6:AO36)</f>
        <v>-6.4</v>
      </c>
      <c r="AP48" s="107"/>
      <c r="AQ48" s="107"/>
      <c r="AS48" s="8">
        <f>MIN(AS6:AS36)</f>
        <v>0</v>
      </c>
      <c r="AU48" s="1" t="s">
        <v>93</v>
      </c>
      <c r="BD48" s="4" t="s">
        <v>92</v>
      </c>
      <c r="BE48" s="4"/>
      <c r="BG48" s="1" t="s">
        <v>91</v>
      </c>
      <c r="BJ48" s="1" t="s">
        <v>90</v>
      </c>
      <c r="BM48" s="106" t="s">
        <v>89</v>
      </c>
      <c r="BN48" s="105" t="s">
        <v>14</v>
      </c>
      <c r="BO48" s="104">
        <f>VALUE(BB69)</f>
        <v>28.888888888888886</v>
      </c>
      <c r="BP48" s="103" t="s">
        <v>88</v>
      </c>
      <c r="BQ48" s="101">
        <f>VALUE(BB78)</f>
        <v>37.777777777777779</v>
      </c>
      <c r="BR48" s="102" t="s">
        <v>14</v>
      </c>
      <c r="BS48" s="101">
        <f>VALUE(AZ69)</f>
        <v>28.888888888888886</v>
      </c>
      <c r="BW48" s="100">
        <v>2020</v>
      </c>
      <c r="BX48" s="99">
        <v>4.4000000000000004</v>
      </c>
      <c r="BY48" s="98">
        <v>45</v>
      </c>
      <c r="BZ48" s="94">
        <v>1998</v>
      </c>
      <c r="CA48" s="93">
        <v>-0.68833333333333313</v>
      </c>
      <c r="CC48" s="97">
        <v>2020</v>
      </c>
      <c r="CD48" s="96">
        <v>7.7</v>
      </c>
      <c r="CE48" s="95">
        <v>45</v>
      </c>
      <c r="CF48" s="94">
        <v>1985</v>
      </c>
      <c r="CG48" s="93">
        <v>3.0533333333333332</v>
      </c>
      <c r="CH48" s="4"/>
      <c r="CI48" s="97">
        <v>2020</v>
      </c>
      <c r="CJ48" s="96">
        <v>1.6</v>
      </c>
      <c r="CK48" s="95">
        <v>45</v>
      </c>
      <c r="CL48" s="94">
        <v>1998</v>
      </c>
      <c r="CM48" s="93">
        <v>-3.93</v>
      </c>
      <c r="CN48" s="4"/>
      <c r="CO48" s="97">
        <v>2020</v>
      </c>
      <c r="CP48" s="96">
        <v>1.2</v>
      </c>
      <c r="CQ48" s="95">
        <v>45</v>
      </c>
      <c r="CR48" s="94">
        <v>1993</v>
      </c>
      <c r="CS48" s="93">
        <v>-5.0933333333333328</v>
      </c>
      <c r="CT48" s="4"/>
      <c r="CU48" s="97">
        <v>2020</v>
      </c>
      <c r="CV48" s="96">
        <v>37.200000000000003</v>
      </c>
      <c r="CW48" s="95">
        <v>45</v>
      </c>
      <c r="CX48" s="94">
        <v>1992</v>
      </c>
      <c r="CY48" s="93">
        <v>19.999999999999996</v>
      </c>
    </row>
    <row r="49" spans="1:103" ht="15.75" thickBot="1" x14ac:dyDescent="0.25">
      <c r="A49" s="92" t="s">
        <v>22</v>
      </c>
      <c r="O49" s="91" t="s">
        <v>87</v>
      </c>
      <c r="P49" s="91"/>
      <c r="Q49"/>
      <c r="S49"/>
      <c r="U49" s="8">
        <v>3.9</v>
      </c>
      <c r="V49" s="91"/>
      <c r="W49" s="91"/>
      <c r="X49"/>
      <c r="Z49"/>
      <c r="AA49" s="1">
        <v>7.1</v>
      </c>
      <c r="AB49" s="8"/>
      <c r="AC49" s="90"/>
      <c r="AD49"/>
      <c r="AF49"/>
      <c r="AG49" s="90"/>
      <c r="AH49" s="90">
        <v>1.3</v>
      </c>
      <c r="AI49" s="90"/>
      <c r="AK49"/>
      <c r="AM49"/>
      <c r="AO49" s="1">
        <v>-0.2</v>
      </c>
      <c r="AQ49"/>
      <c r="AS49" s="1">
        <v>54</v>
      </c>
      <c r="AU49" s="6" t="s">
        <v>17</v>
      </c>
      <c r="AV49" s="6"/>
      <c r="AW49" s="7" t="s">
        <v>16</v>
      </c>
      <c r="AX49" s="7" t="s">
        <v>16</v>
      </c>
      <c r="AY49" s="6" t="s">
        <v>17</v>
      </c>
      <c r="AZ49" s="7" t="s">
        <v>16</v>
      </c>
      <c r="BA49" s="6" t="s">
        <v>17</v>
      </c>
      <c r="BB49" s="7" t="s">
        <v>16</v>
      </c>
      <c r="BC49" s="6" t="s">
        <v>17</v>
      </c>
      <c r="BD49" s="43"/>
      <c r="BE49" s="43" t="s">
        <v>12</v>
      </c>
      <c r="BF49" s="43" t="s">
        <v>11</v>
      </c>
      <c r="BG49" s="47"/>
      <c r="BH49" s="47" t="s">
        <v>12</v>
      </c>
      <c r="BI49" s="47" t="s">
        <v>11</v>
      </c>
      <c r="BJ49" s="45"/>
      <c r="BK49" s="45" t="s">
        <v>12</v>
      </c>
      <c r="BL49" s="45" t="s">
        <v>11</v>
      </c>
      <c r="BM49" t="s">
        <v>86</v>
      </c>
      <c r="BN49" s="70" t="s">
        <v>85</v>
      </c>
      <c r="BO49" s="69">
        <f>VALUE(BB70)</f>
        <v>3.3333333333333335</v>
      </c>
      <c r="BP49" s="68" t="s">
        <v>84</v>
      </c>
      <c r="BQ49" s="66">
        <f>VALUE(BB79)</f>
        <v>2.2222222222222223</v>
      </c>
      <c r="BR49" s="67">
        <v>1</v>
      </c>
      <c r="BS49" s="66">
        <f>VALUE(AZ70)</f>
        <v>1.1111111111111112</v>
      </c>
      <c r="BW49" s="89">
        <v>2021</v>
      </c>
      <c r="BX49" s="88">
        <v>4.8</v>
      </c>
      <c r="BY49" s="87">
        <v>46</v>
      </c>
      <c r="BZ49" s="16">
        <v>1988</v>
      </c>
      <c r="CA49" s="14">
        <v>-0.73666666666666658</v>
      </c>
      <c r="CC49" s="86">
        <v>2021</v>
      </c>
      <c r="CD49" s="85">
        <v>7.8</v>
      </c>
      <c r="CE49" s="84">
        <v>46</v>
      </c>
      <c r="CF49" s="16">
        <v>1988</v>
      </c>
      <c r="CG49" s="14">
        <v>2.7566666666666668</v>
      </c>
      <c r="CH49" s="4"/>
      <c r="CI49" s="86">
        <v>2021</v>
      </c>
      <c r="CJ49" s="85">
        <v>1.7</v>
      </c>
      <c r="CK49" s="84">
        <v>46</v>
      </c>
      <c r="CL49" s="16">
        <v>1988</v>
      </c>
      <c r="CM49" s="14">
        <v>-4.2500000000000009</v>
      </c>
      <c r="CN49" s="4"/>
      <c r="CO49" s="86">
        <v>2021</v>
      </c>
      <c r="CP49" s="85">
        <v>0.8</v>
      </c>
      <c r="CQ49" s="84">
        <v>46</v>
      </c>
      <c r="CR49" s="16">
        <v>1988</v>
      </c>
      <c r="CS49" s="14">
        <v>-5.8566666666666674</v>
      </c>
      <c r="CT49" s="4"/>
      <c r="CU49" s="86">
        <v>2021</v>
      </c>
      <c r="CV49" s="85">
        <v>51.1</v>
      </c>
      <c r="CW49" s="84">
        <v>46</v>
      </c>
      <c r="CX49" s="16">
        <v>2011</v>
      </c>
      <c r="CY49" s="14">
        <v>0.5</v>
      </c>
    </row>
    <row r="50" spans="1:103" ht="13.5" thickBot="1" x14ac:dyDescent="0.25">
      <c r="A50" s="83"/>
      <c r="B50" s="82" t="s">
        <v>83</v>
      </c>
      <c r="C50" s="82" t="s">
        <v>82</v>
      </c>
      <c r="D50" s="82" t="s">
        <v>81</v>
      </c>
      <c r="E50" s="82" t="s">
        <v>80</v>
      </c>
      <c r="F50" s="82" t="s">
        <v>79</v>
      </c>
      <c r="G50" s="82" t="s">
        <v>32</v>
      </c>
      <c r="H50" s="1" t="s">
        <v>78</v>
      </c>
      <c r="J50" s="1" t="s">
        <v>77</v>
      </c>
      <c r="O50"/>
      <c r="P50"/>
      <c r="Q50"/>
      <c r="S50"/>
      <c r="U50" s="80"/>
      <c r="V50" s="80"/>
      <c r="W50" s="80"/>
      <c r="X50" s="80"/>
      <c r="Y50" s="80"/>
      <c r="Z50" s="80"/>
      <c r="AA50" s="81"/>
      <c r="AB50" s="81"/>
      <c r="AC50" s="81"/>
      <c r="AD50" s="80"/>
      <c r="AE50" s="80"/>
      <c r="AF50" s="80"/>
      <c r="AG50" s="81"/>
      <c r="AH50" s="81"/>
      <c r="AI50" s="81"/>
      <c r="AJ50" s="80"/>
      <c r="AK50" s="80"/>
      <c r="AL50" s="80"/>
      <c r="AM50" s="80"/>
      <c r="AN50" s="80"/>
      <c r="AO50" s="80"/>
      <c r="AP50" s="80"/>
      <c r="AU50" s="6"/>
      <c r="AV50" s="6">
        <v>0</v>
      </c>
      <c r="AW50" s="7" t="s">
        <v>14</v>
      </c>
      <c r="AX50" s="7">
        <f>COUNTIF(AX6:AX36,0)</f>
        <v>11</v>
      </c>
      <c r="AY50" s="6">
        <f>COUNTIF(AY6:AY36,0)</f>
        <v>11</v>
      </c>
      <c r="AZ50" s="7">
        <f>COUNTIF(AZ6:AZ36,0)</f>
        <v>4</v>
      </c>
      <c r="BA50" s="6">
        <f>COUNTIF(BA6:BA36,0)</f>
        <v>4</v>
      </c>
      <c r="BB50" s="7">
        <f>COUNTIF(BB6:BB36,0)</f>
        <v>11</v>
      </c>
      <c r="BC50" s="6">
        <f>COUNTIF(BC6:BC36,0)</f>
        <v>11</v>
      </c>
      <c r="BD50" s="43">
        <v>0</v>
      </c>
      <c r="BE50" s="43">
        <f>COUNTIF(BD6:BF36,0)</f>
        <v>12</v>
      </c>
      <c r="BF50" s="42">
        <f>+BE50/$BE$61*100</f>
        <v>13.333333333333334</v>
      </c>
      <c r="BG50" s="47">
        <v>0</v>
      </c>
      <c r="BH50" s="47">
        <f>COUNTIF(BG6:BI36,0)</f>
        <v>18</v>
      </c>
      <c r="BI50" s="46">
        <f>+BH50/$BH$60*100</f>
        <v>20</v>
      </c>
      <c r="BJ50" s="45">
        <v>0</v>
      </c>
      <c r="BK50" s="45">
        <f>COUNTIF(BJ6:BL36,0)</f>
        <v>51</v>
      </c>
      <c r="BL50" s="44">
        <f>+BK50/$BK$60*100</f>
        <v>56.666666666666664</v>
      </c>
      <c r="BM50" s="71" t="s">
        <v>76</v>
      </c>
      <c r="BN50" s="70" t="s">
        <v>75</v>
      </c>
      <c r="BO50" s="69">
        <f>VALUE(BB71)</f>
        <v>0</v>
      </c>
      <c r="BP50" s="68" t="s">
        <v>74</v>
      </c>
      <c r="BQ50" s="66">
        <f>VALUE(BB80)</f>
        <v>3.3333333333333335</v>
      </c>
      <c r="BR50" s="67">
        <v>2</v>
      </c>
      <c r="BS50" s="66">
        <f>VALUE(AZ71)</f>
        <v>15.555555555555555</v>
      </c>
      <c r="BW50" s="1" t="s">
        <v>73</v>
      </c>
      <c r="BX50" s="8">
        <f>AVERAGE(BX4:BX46)</f>
        <v>3.8945387596899228</v>
      </c>
      <c r="BY50" s="1" t="s">
        <v>72</v>
      </c>
      <c r="BZ50" s="8"/>
      <c r="CA50" s="8">
        <f>AVERAGE(BX4:BX43)</f>
        <v>3.8950041666666664</v>
      </c>
      <c r="CC50" s="1" t="s">
        <v>73</v>
      </c>
      <c r="CD50" s="8">
        <f>AVERAGE(CD4:CD46)</f>
        <v>7.0466666666666651</v>
      </c>
      <c r="CE50" s="1" t="s">
        <v>72</v>
      </c>
      <c r="CF50" s="8"/>
      <c r="CG50" s="8">
        <f>AVERAGE(CD4:CD43)</f>
        <v>7.0748333333333306</v>
      </c>
      <c r="CI50" s="1" t="s">
        <v>73</v>
      </c>
      <c r="CJ50" s="8">
        <f>AVERAGE(CJ4:CJ46)</f>
        <v>0.89504945201817732</v>
      </c>
      <c r="CK50" s="1" t="s">
        <v>72</v>
      </c>
      <c r="CL50" s="8"/>
      <c r="CM50" s="8">
        <f>AVERAGE(CJ4:CJ43)</f>
        <v>0.88942816091954047</v>
      </c>
      <c r="CO50" s="1" t="s">
        <v>73</v>
      </c>
      <c r="CP50" s="8">
        <f>AVERAGE(CP4:CP46)</f>
        <v>-0.14496124031007768</v>
      </c>
      <c r="CQ50" s="1" t="s">
        <v>72</v>
      </c>
      <c r="CR50" s="8"/>
      <c r="CS50" s="8">
        <f>AVERAGE(CP4:CP43)</f>
        <v>-0.15991666666666685</v>
      </c>
      <c r="CU50" s="1" t="s">
        <v>73</v>
      </c>
      <c r="CV50" s="8">
        <f>AVERAGE(CV4:CV46)</f>
        <v>54.07209302325581</v>
      </c>
      <c r="CW50" s="1" t="s">
        <v>72</v>
      </c>
      <c r="CX50" s="8"/>
      <c r="CY50" s="8">
        <f>AVERAGE(CV4:CV43)</f>
        <v>53.612499999999997</v>
      </c>
    </row>
    <row r="51" spans="1:103" ht="15" x14ac:dyDescent="0.2">
      <c r="A51" s="13">
        <v>1</v>
      </c>
      <c r="B51" s="8">
        <f>+W6</f>
        <v>19.2</v>
      </c>
      <c r="C51" s="8">
        <v>5.5884674329501927</v>
      </c>
      <c r="D51" s="8">
        <f>+H6</f>
        <v>11.875</v>
      </c>
      <c r="E51" s="8">
        <f>+AO6</f>
        <v>7.3</v>
      </c>
      <c r="F51" s="8">
        <f>+AM6</f>
        <v>-12</v>
      </c>
      <c r="G51" s="8">
        <f>+I6</f>
        <v>0.8</v>
      </c>
      <c r="H51" s="39" t="s">
        <v>71</v>
      </c>
      <c r="I51" s="7"/>
      <c r="J51" s="73">
        <f>AVERAGE(J6:J36)</f>
        <v>83.933333333333337</v>
      </c>
      <c r="K51" s="73">
        <f>AVERAGE(K6:K36)</f>
        <v>74.36666666666666</v>
      </c>
      <c r="L51" s="73">
        <f>AVERAGE(L6:L36)</f>
        <v>82.766666666666666</v>
      </c>
      <c r="M51"/>
      <c r="N51"/>
      <c r="O51"/>
      <c r="P51"/>
      <c r="Q51" s="2"/>
      <c r="S51" s="2"/>
      <c r="U51" s="78"/>
      <c r="V51" s="78"/>
      <c r="W51" s="79"/>
      <c r="X51" s="78"/>
      <c r="Y51" s="79"/>
      <c r="Z51" s="78"/>
      <c r="AA51" s="79"/>
      <c r="AB51" s="79"/>
      <c r="AC51" s="79"/>
      <c r="AD51" s="79"/>
      <c r="AE51" s="78"/>
      <c r="AF51" s="79"/>
      <c r="AG51" s="79"/>
      <c r="AH51" s="79"/>
      <c r="AI51" s="79"/>
      <c r="AJ51" s="78"/>
      <c r="AK51" s="79"/>
      <c r="AL51" s="78"/>
      <c r="AM51" s="79"/>
      <c r="AN51" s="78"/>
      <c r="AO51" s="78"/>
      <c r="AQ51" s="8"/>
      <c r="AU51" s="6"/>
      <c r="AV51" s="6">
        <v>1</v>
      </c>
      <c r="AW51" s="39">
        <v>2</v>
      </c>
      <c r="AX51" s="7">
        <f>COUNTIF(AX6:AX36,2)</f>
        <v>0</v>
      </c>
      <c r="AY51" s="6">
        <f>COUNTIF(AY6:AY36,1)</f>
        <v>1</v>
      </c>
      <c r="AZ51" s="7">
        <f>COUNTIF(AZ6:AZ36,2)</f>
        <v>2</v>
      </c>
      <c r="BA51" s="6">
        <f>COUNTIF(BA6:BA36,1)</f>
        <v>0</v>
      </c>
      <c r="BB51" s="7">
        <f>COUNTIF(BB6:BB36,2)</f>
        <v>1</v>
      </c>
      <c r="BC51" s="6">
        <f>COUNTIF(BC6:BC36,1)</f>
        <v>0</v>
      </c>
      <c r="BD51" s="43">
        <v>1</v>
      </c>
      <c r="BE51" s="43">
        <f>COUNTIF(BD6:BF36,1)</f>
        <v>4</v>
      </c>
      <c r="BF51" s="42">
        <f>+BE51/$BE$61*100</f>
        <v>4.4444444444444446</v>
      </c>
      <c r="BG51" s="47">
        <v>1</v>
      </c>
      <c r="BH51" s="47">
        <f>COUNTIF(BG6:BI36,1)</f>
        <v>13</v>
      </c>
      <c r="BI51" s="46">
        <f>+BH51/$BH$60*100</f>
        <v>14.444444444444443</v>
      </c>
      <c r="BJ51" s="45">
        <v>1</v>
      </c>
      <c r="BK51" s="45">
        <f>COUNTIF(BJ6:BL36,1)</f>
        <v>25</v>
      </c>
      <c r="BL51" s="44">
        <f>+BK51/$BK$60*100</f>
        <v>27.777777777777779</v>
      </c>
      <c r="BM51" s="71"/>
      <c r="BN51" s="70" t="s">
        <v>70</v>
      </c>
      <c r="BO51" s="69">
        <f>VALUE(BB72)</f>
        <v>0</v>
      </c>
      <c r="BP51" s="68" t="s">
        <v>69</v>
      </c>
      <c r="BQ51" s="66">
        <f>VALUE(BB81)</f>
        <v>0</v>
      </c>
      <c r="BR51" s="67">
        <v>4</v>
      </c>
      <c r="BS51" s="66">
        <f>VALUE(AZ72)</f>
        <v>32.222222222222221</v>
      </c>
      <c r="BV51" s="1" t="s">
        <v>68</v>
      </c>
      <c r="BW51" s="1">
        <v>4</v>
      </c>
      <c r="BY51" s="43" t="s">
        <v>67</v>
      </c>
      <c r="BZ51" s="43"/>
      <c r="CA51" s="42">
        <f>CA50-BW51</f>
        <v>-0.10499583333333362</v>
      </c>
      <c r="CE51" s="43" t="s">
        <v>67</v>
      </c>
      <c r="CF51" s="43"/>
      <c r="CG51" s="42">
        <f>CG50-BW51</f>
        <v>3.0748333333333306</v>
      </c>
      <c r="CJ51" s="8"/>
      <c r="CK51" s="43" t="s">
        <v>67</v>
      </c>
      <c r="CL51" s="43"/>
      <c r="CM51" s="42">
        <f>CM50-BW51</f>
        <v>-3.1105718390804595</v>
      </c>
      <c r="CQ51" s="43" t="s">
        <v>67</v>
      </c>
      <c r="CR51" s="43"/>
      <c r="CS51" s="77">
        <f>CS50-BW51</f>
        <v>-4.1599166666666667</v>
      </c>
      <c r="CU51" s="1">
        <v>35</v>
      </c>
      <c r="CW51" s="43" t="s">
        <v>67</v>
      </c>
      <c r="CX51" s="43"/>
      <c r="CY51" s="42">
        <f>CY50/100*CU51</f>
        <v>18.764374999999998</v>
      </c>
    </row>
    <row r="52" spans="1:103" ht="15" x14ac:dyDescent="0.2">
      <c r="A52" s="13">
        <v>2</v>
      </c>
      <c r="B52" s="8">
        <f>+W7</f>
        <v>20</v>
      </c>
      <c r="C52" s="8">
        <v>5.4146168582375491</v>
      </c>
      <c r="D52" s="8">
        <f>+H7</f>
        <v>7.3249999999999993</v>
      </c>
      <c r="E52" s="8">
        <f>+AO7</f>
        <v>7.9</v>
      </c>
      <c r="F52" s="8">
        <f>+AM7</f>
        <v>-5.3</v>
      </c>
      <c r="G52" s="8">
        <f>+I7</f>
        <v>5.8</v>
      </c>
      <c r="H52" s="7" t="s">
        <v>30</v>
      </c>
      <c r="I52" s="7"/>
      <c r="J52" s="73">
        <f>MAX(J6:J36)</f>
        <v>96</v>
      </c>
      <c r="K52" s="73">
        <f>MAX(K6:K36)</f>
        <v>94</v>
      </c>
      <c r="L52" s="73">
        <f>MAX(L6:L36)</f>
        <v>95</v>
      </c>
      <c r="M52"/>
      <c r="N52"/>
      <c r="O52" s="40"/>
      <c r="P52"/>
      <c r="Q52" s="2"/>
      <c r="S52" s="2"/>
      <c r="W52" s="8"/>
      <c r="Y52" s="8"/>
      <c r="AA52" s="8"/>
      <c r="AB52" s="8"/>
      <c r="AC52" s="8"/>
      <c r="AD52" s="8"/>
      <c r="AF52" s="8"/>
      <c r="AG52" s="8"/>
      <c r="AH52" s="8"/>
      <c r="AI52" s="8"/>
      <c r="AK52" s="8"/>
      <c r="AM52" s="8"/>
      <c r="AQ52" s="8"/>
      <c r="AU52" s="6"/>
      <c r="AV52" s="6">
        <v>2</v>
      </c>
      <c r="AW52" s="39">
        <v>4</v>
      </c>
      <c r="AX52" s="7">
        <f>COUNTIF(AX6:AX36,4)</f>
        <v>0</v>
      </c>
      <c r="AY52" s="6">
        <f>COUNTIF(AY6:AY36,2)</f>
        <v>4</v>
      </c>
      <c r="AZ52" s="7">
        <f>COUNTIF(AZ6:AZ36,4)</f>
        <v>0</v>
      </c>
      <c r="BA52" s="6">
        <f>COUNTIF(BA6:BA36,2)</f>
        <v>6</v>
      </c>
      <c r="BB52" s="7">
        <f>COUNTIF(BB6:BB36,4)</f>
        <v>0</v>
      </c>
      <c r="BC52" s="6">
        <f>COUNTIF(BC6:BC36,2)</f>
        <v>4</v>
      </c>
      <c r="BD52" s="43">
        <v>2</v>
      </c>
      <c r="BE52" s="43">
        <f>COUNTIF(BD6:BF36,2)</f>
        <v>2</v>
      </c>
      <c r="BF52" s="42">
        <f>+BE52/$BE$61*100</f>
        <v>2.2222222222222223</v>
      </c>
      <c r="BG52" s="47">
        <v>2</v>
      </c>
      <c r="BH52" s="47">
        <f>COUNTIF(BG6:BI36,2)</f>
        <v>48</v>
      </c>
      <c r="BI52" s="46">
        <f>+BH52/$BH$60*100</f>
        <v>53.333333333333336</v>
      </c>
      <c r="BJ52" s="45">
        <v>2</v>
      </c>
      <c r="BK52" s="45">
        <f>COUNTIF(BJ6:BL36,2)</f>
        <v>0</v>
      </c>
      <c r="BL52" s="44">
        <f>+BK52/$BK$60*100</f>
        <v>0</v>
      </c>
      <c r="BM52" s="71"/>
      <c r="BN52" s="70" t="s">
        <v>66</v>
      </c>
      <c r="BO52" s="69">
        <f>VALUE(BB73)</f>
        <v>0</v>
      </c>
      <c r="BP52" s="68" t="s">
        <v>65</v>
      </c>
      <c r="BQ52" s="66">
        <f>VALUE(BB82)</f>
        <v>0</v>
      </c>
      <c r="BR52" s="67">
        <v>7</v>
      </c>
      <c r="BS52" s="66">
        <f>VALUE(AZ73)</f>
        <v>16.666666666666664</v>
      </c>
      <c r="BW52" s="1">
        <v>3</v>
      </c>
      <c r="BY52" s="75" t="s">
        <v>64</v>
      </c>
      <c r="BZ52" s="75"/>
      <c r="CA52" s="74">
        <f>CA50-BW52</f>
        <v>0.89500416666666638</v>
      </c>
      <c r="CE52" s="75" t="s">
        <v>64</v>
      </c>
      <c r="CF52" s="75"/>
      <c r="CG52" s="74">
        <f>CG50-BW52</f>
        <v>4.0748333333333306</v>
      </c>
      <c r="CJ52" s="8"/>
      <c r="CK52" s="75" t="s">
        <v>64</v>
      </c>
      <c r="CL52" s="75"/>
      <c r="CM52" s="74">
        <f>CM50-BW52</f>
        <v>-2.1105718390804595</v>
      </c>
      <c r="CQ52" s="75" t="s">
        <v>64</v>
      </c>
      <c r="CR52" s="75"/>
      <c r="CS52" s="76">
        <f>CS50-BW52</f>
        <v>-3.1599166666666667</v>
      </c>
      <c r="CU52" s="1">
        <v>50</v>
      </c>
      <c r="CW52" s="75" t="s">
        <v>64</v>
      </c>
      <c r="CX52" s="75"/>
      <c r="CY52" s="74">
        <f>CY50/100*CU52</f>
        <v>26.806249999999999</v>
      </c>
    </row>
    <row r="53" spans="1:103" ht="15" x14ac:dyDescent="0.2">
      <c r="A53" s="13">
        <v>3</v>
      </c>
      <c r="B53" s="8">
        <f>+W8</f>
        <v>19.899999999999999</v>
      </c>
      <c r="C53" s="8">
        <v>5.2273243933588764</v>
      </c>
      <c r="D53" s="8">
        <f>+H8</f>
        <v>10.199999999999999</v>
      </c>
      <c r="E53" s="8">
        <f>+AO8</f>
        <v>1.6</v>
      </c>
      <c r="F53" s="8">
        <f>+AM8</f>
        <v>-9.9</v>
      </c>
      <c r="G53" s="8">
        <f>+I8</f>
        <v>0.7</v>
      </c>
      <c r="H53" s="7" t="s">
        <v>29</v>
      </c>
      <c r="I53" s="7"/>
      <c r="J53" s="73">
        <f>MIN(J6:J36)</f>
        <v>49</v>
      </c>
      <c r="K53" s="73">
        <f>MIN(K6:K36)</f>
        <v>47</v>
      </c>
      <c r="L53" s="73">
        <f>MIN(L6:L36)</f>
        <v>55</v>
      </c>
      <c r="N53"/>
      <c r="O53" s="40"/>
      <c r="P53"/>
      <c r="Q53" s="2"/>
      <c r="S53" s="2"/>
      <c r="W53" s="8"/>
      <c r="Y53" s="8"/>
      <c r="AA53" s="8"/>
      <c r="AB53" s="8"/>
      <c r="AC53" s="8"/>
      <c r="AD53" s="8"/>
      <c r="AF53" s="8"/>
      <c r="AG53" s="8"/>
      <c r="AH53" s="8"/>
      <c r="AI53" s="8"/>
      <c r="AK53" s="8"/>
      <c r="AM53" s="8"/>
      <c r="AQ53" s="8"/>
      <c r="AU53" s="6"/>
      <c r="AV53" s="6">
        <v>4</v>
      </c>
      <c r="AW53" s="39">
        <v>7</v>
      </c>
      <c r="AX53" s="7">
        <f>COUNTIF(AX6:AX36,7)</f>
        <v>0</v>
      </c>
      <c r="AY53" s="6">
        <f>COUNTIF(AY6:AY36,4)</f>
        <v>9</v>
      </c>
      <c r="AZ53" s="7">
        <f>COUNTIF(AZ6:AZ36,7)</f>
        <v>0</v>
      </c>
      <c r="BA53" s="6">
        <f>COUNTIF(BA6:BA36,4)</f>
        <v>9</v>
      </c>
      <c r="BB53" s="7">
        <f>COUNTIF(BB6:BB36,7)</f>
        <v>0</v>
      </c>
      <c r="BC53" s="6">
        <f>COUNTIF(BC6:BC36,4)</f>
        <v>11</v>
      </c>
      <c r="BD53" s="43">
        <v>3</v>
      </c>
      <c r="BE53" s="43">
        <f>COUNTIF(BD6:BF36,3)</f>
        <v>0</v>
      </c>
      <c r="BF53" s="42">
        <f>+BE53/$BE$61*100</f>
        <v>0</v>
      </c>
      <c r="BG53" s="47">
        <v>3</v>
      </c>
      <c r="BH53" s="47">
        <f>COUNTIF(BG6:BI36,3)</f>
        <v>0</v>
      </c>
      <c r="BI53" s="46">
        <f>+BH53/$BH$60*100</f>
        <v>0</v>
      </c>
      <c r="BJ53" s="45">
        <v>3</v>
      </c>
      <c r="BK53" s="45">
        <f>COUNTIF(BJ6:BL36,3)</f>
        <v>0</v>
      </c>
      <c r="BL53" s="44">
        <f>+BK53/$BK$60*100</f>
        <v>0</v>
      </c>
      <c r="BM53" s="71"/>
      <c r="BN53" s="70" t="s">
        <v>63</v>
      </c>
      <c r="BO53" s="69">
        <f>VALUE(BB74)</f>
        <v>0</v>
      </c>
      <c r="BP53" s="68" t="s">
        <v>62</v>
      </c>
      <c r="BQ53" s="66">
        <f>VALUE(BB83)</f>
        <v>1.1111111111111112</v>
      </c>
      <c r="BR53" s="67">
        <v>9</v>
      </c>
      <c r="BS53" s="66">
        <f>VALUE(AZ74)</f>
        <v>4.4444444444444446</v>
      </c>
      <c r="BW53" s="1">
        <v>1.5</v>
      </c>
      <c r="BY53" s="6" t="s">
        <v>61</v>
      </c>
      <c r="BZ53" s="6"/>
      <c r="CA53" s="25">
        <f>CA50-BW53</f>
        <v>2.3950041666666664</v>
      </c>
      <c r="CE53" s="6" t="s">
        <v>61</v>
      </c>
      <c r="CF53" s="6"/>
      <c r="CG53" s="25">
        <f>CG50-BW53</f>
        <v>5.5748333333333306</v>
      </c>
      <c r="CJ53" s="8"/>
      <c r="CK53" s="6" t="s">
        <v>61</v>
      </c>
      <c r="CL53" s="6"/>
      <c r="CM53" s="25">
        <f>CM50-BW53</f>
        <v>-0.61057183908045953</v>
      </c>
      <c r="CQ53" s="6" t="s">
        <v>61</v>
      </c>
      <c r="CR53" s="6"/>
      <c r="CS53" s="72">
        <f>CS50-BW53</f>
        <v>-1.6599166666666669</v>
      </c>
      <c r="CU53" s="1">
        <v>65</v>
      </c>
      <c r="CW53" s="6" t="s">
        <v>61</v>
      </c>
      <c r="CX53" s="6"/>
      <c r="CY53" s="25">
        <f>CY50/100*CU53</f>
        <v>34.848124999999996</v>
      </c>
    </row>
    <row r="54" spans="1:103" ht="15" x14ac:dyDescent="0.2">
      <c r="A54" s="13">
        <v>4</v>
      </c>
      <c r="B54" s="8">
        <f>+W9</f>
        <v>20.6</v>
      </c>
      <c r="C54" s="8">
        <v>5.0305172413793109</v>
      </c>
      <c r="D54" s="8">
        <f>+H9</f>
        <v>8.6999999999999993</v>
      </c>
      <c r="E54" s="8">
        <f>+AO9</f>
        <v>8.5</v>
      </c>
      <c r="F54" s="8">
        <f>+AM9</f>
        <v>-9.8000000000000007</v>
      </c>
      <c r="G54" s="8">
        <f>+I9</f>
        <v>1.2</v>
      </c>
      <c r="H54" s="6" t="s">
        <v>60</v>
      </c>
      <c r="I54" s="6"/>
      <c r="J54" s="64">
        <f>AVERAGE(J6:L35)</f>
        <v>80.355555555555554</v>
      </c>
      <c r="K54" s="8"/>
      <c r="L54" s="8"/>
      <c r="N54"/>
      <c r="Q54" s="2"/>
      <c r="S54" s="2"/>
      <c r="W54" s="2"/>
      <c r="Y54" s="2"/>
      <c r="AD54" s="2"/>
      <c r="AF54" s="2"/>
      <c r="AK54" s="2"/>
      <c r="AM54" s="2"/>
      <c r="AU54" s="6"/>
      <c r="AV54" s="6">
        <v>7</v>
      </c>
      <c r="AW54" s="39">
        <v>9</v>
      </c>
      <c r="AX54" s="7">
        <f>COUNTIF(AX6:AX36,9)</f>
        <v>0</v>
      </c>
      <c r="AY54" s="6">
        <f>COUNTIF(AY6:AY36,7)</f>
        <v>2</v>
      </c>
      <c r="AZ54" s="7">
        <f>COUNTIF(AZ6:AZ36,9)</f>
        <v>0</v>
      </c>
      <c r="BA54" s="6">
        <f>COUNTIF(BA6:BA36,7)</f>
        <v>10</v>
      </c>
      <c r="BB54" s="7">
        <f>COUNTIF(BB6:BB36,9)</f>
        <v>0</v>
      </c>
      <c r="BC54" s="6">
        <f>COUNTIF(BC6:BC36,7)</f>
        <v>3</v>
      </c>
      <c r="BD54" s="43">
        <v>4</v>
      </c>
      <c r="BE54" s="43">
        <f>COUNTIF(BD6:BF36,4)</f>
        <v>1</v>
      </c>
      <c r="BF54" s="42">
        <f>+BE54/$BE$61*100</f>
        <v>1.1111111111111112</v>
      </c>
      <c r="BG54" s="47">
        <v>4</v>
      </c>
      <c r="BH54" s="47">
        <f>COUNTIF(BG6:BI36,4)</f>
        <v>2</v>
      </c>
      <c r="BI54" s="46">
        <f>+BH54/$BH$60*100</f>
        <v>2.2222222222222223</v>
      </c>
      <c r="BJ54" s="45">
        <v>4</v>
      </c>
      <c r="BK54" s="45">
        <f>COUNTIF(BJ6:BL36,4)</f>
        <v>0</v>
      </c>
      <c r="BL54" s="44">
        <f>+BK54/$BK$60*100</f>
        <v>0</v>
      </c>
      <c r="BM54" s="71"/>
      <c r="BN54" s="70" t="s">
        <v>59</v>
      </c>
      <c r="BO54" s="69">
        <f>VALUE(BB75)</f>
        <v>0</v>
      </c>
      <c r="BP54" s="68" t="s">
        <v>58</v>
      </c>
      <c r="BQ54" s="66">
        <f>VALUE(BB84)</f>
        <v>3.3333333333333335</v>
      </c>
      <c r="BR54" s="67">
        <v>12</v>
      </c>
      <c r="BS54" s="66">
        <f>VALUE(AZ75)</f>
        <v>1.1111111111111112</v>
      </c>
      <c r="BY54" s="1" t="s">
        <v>57</v>
      </c>
      <c r="CA54" s="8">
        <f>VALUE(CA53)</f>
        <v>2.3950041666666664</v>
      </c>
      <c r="CE54" s="1" t="s">
        <v>57</v>
      </c>
      <c r="CG54" s="8">
        <f>VALUE(CG53)</f>
        <v>5.5748333333333306</v>
      </c>
      <c r="CJ54" s="8"/>
      <c r="CK54" s="1" t="s">
        <v>57</v>
      </c>
      <c r="CM54" s="8">
        <f>VALUE(CM53)</f>
        <v>-0.61057183908045953</v>
      </c>
      <c r="CQ54" s="1" t="s">
        <v>57</v>
      </c>
      <c r="CS54" s="65">
        <f>VALUE(CS53)</f>
        <v>-1.6599166666666669</v>
      </c>
      <c r="CW54" s="1" t="s">
        <v>57</v>
      </c>
      <c r="CY54" s="8">
        <v>31</v>
      </c>
    </row>
    <row r="55" spans="1:103" ht="15.75" thickBot="1" x14ac:dyDescent="0.25">
      <c r="A55" s="26">
        <v>5</v>
      </c>
      <c r="B55" s="8">
        <f>+W10</f>
        <v>22.3</v>
      </c>
      <c r="C55" s="8">
        <v>4.8088378033205634</v>
      </c>
      <c r="D55" s="8">
        <f>+H10</f>
        <v>4.4749999999999996</v>
      </c>
      <c r="E55" s="8">
        <f>+AO10</f>
        <v>0.8</v>
      </c>
      <c r="F55" s="8">
        <f>+AM10</f>
        <v>-12.9</v>
      </c>
      <c r="G55" s="8">
        <f>+I10</f>
        <v>0</v>
      </c>
      <c r="H55" s="6" t="s">
        <v>30</v>
      </c>
      <c r="I55" s="6"/>
      <c r="J55" s="64">
        <f>MAX(J6:L36)</f>
        <v>96</v>
      </c>
      <c r="K55" s="8"/>
      <c r="L55" s="8"/>
      <c r="M55"/>
      <c r="N55"/>
      <c r="O55"/>
      <c r="P55"/>
      <c r="Q55"/>
      <c r="R55" s="40" t="s">
        <v>56</v>
      </c>
      <c r="S55" s="40" t="s">
        <v>12</v>
      </c>
      <c r="T55" s="40" t="s">
        <v>55</v>
      </c>
      <c r="U55" s="40" t="s">
        <v>54</v>
      </c>
      <c r="V55"/>
      <c r="W55" s="40"/>
      <c r="X55" s="40"/>
      <c r="Y55" s="40"/>
      <c r="Z55" s="40"/>
      <c r="AU55" s="6"/>
      <c r="AV55" s="6">
        <v>9</v>
      </c>
      <c r="AW55" s="39">
        <v>11</v>
      </c>
      <c r="AX55" s="7">
        <f>COUNTIF(AX6:AX36,11)</f>
        <v>0</v>
      </c>
      <c r="AY55" s="6">
        <f>COUNTIF(AY6:AY36,9)</f>
        <v>2</v>
      </c>
      <c r="AZ55" s="7">
        <f>COUNTIF(AZ6:AZ36,11)</f>
        <v>0</v>
      </c>
      <c r="BA55" s="6">
        <f>COUNTIF(BA6:BA36,9)</f>
        <v>1</v>
      </c>
      <c r="BB55" s="7">
        <f>COUNTIF(BB6:BB36,11)</f>
        <v>0</v>
      </c>
      <c r="BC55" s="6">
        <f>COUNTIF(BC6:BC36,9)</f>
        <v>1</v>
      </c>
      <c r="BD55" s="43">
        <v>5</v>
      </c>
      <c r="BE55" s="43">
        <f>COUNTIF(BD6:BF36,5)</f>
        <v>3</v>
      </c>
      <c r="BF55" s="42">
        <f>+BE55/$BE$61*100</f>
        <v>3.3333333333333335</v>
      </c>
      <c r="BG55" s="47">
        <v>5</v>
      </c>
      <c r="BH55" s="47">
        <f>COUNTIF(BG6:BI36,5)</f>
        <v>0</v>
      </c>
      <c r="BI55" s="46">
        <f>+BH55/$BH$60*100</f>
        <v>0</v>
      </c>
      <c r="BJ55" s="45">
        <v>5</v>
      </c>
      <c r="BK55" s="45">
        <f>COUNTIF(BJ6:BL36,5)</f>
        <v>0</v>
      </c>
      <c r="BL55" s="44">
        <f>+BK55/$BK$60*100</f>
        <v>0</v>
      </c>
      <c r="BM55" s="71"/>
      <c r="BN55" s="70" t="s">
        <v>53</v>
      </c>
      <c r="BO55" s="69">
        <f>VALUE(BB76)</f>
        <v>7.7777777777777777</v>
      </c>
      <c r="BP55" s="68" t="s">
        <v>52</v>
      </c>
      <c r="BQ55" s="66">
        <f>VALUE(BB85)</f>
        <v>3.3333333333333335</v>
      </c>
      <c r="BR55" s="67">
        <v>16</v>
      </c>
      <c r="BS55" s="66">
        <f>VALUE(AZ76)</f>
        <v>0</v>
      </c>
      <c r="BY55" s="1" t="s">
        <v>51</v>
      </c>
      <c r="CA55" s="8">
        <f>VALUE(CA56)</f>
        <v>5.8950041666666664</v>
      </c>
      <c r="CE55" s="1" t="s">
        <v>51</v>
      </c>
      <c r="CG55" s="8">
        <f>VALUE(CG56)</f>
        <v>9.0748333333333306</v>
      </c>
      <c r="CJ55" s="8"/>
      <c r="CK55" s="1" t="s">
        <v>51</v>
      </c>
      <c r="CM55" s="8">
        <f>VALUE(CM56)</f>
        <v>2.8894281609195405</v>
      </c>
      <c r="CQ55" s="1" t="s">
        <v>51</v>
      </c>
      <c r="CS55" s="65">
        <f>VALUE(CS56)</f>
        <v>1.8400833333333331</v>
      </c>
      <c r="CW55" s="1" t="s">
        <v>51</v>
      </c>
      <c r="CY55" s="8">
        <v>69</v>
      </c>
    </row>
    <row r="56" spans="1:103" ht="15.75" thickBot="1" x14ac:dyDescent="0.25">
      <c r="A56" s="13">
        <v>6</v>
      </c>
      <c r="B56" s="8">
        <f>+W11</f>
        <v>18.899999999999999</v>
      </c>
      <c r="C56" s="8">
        <v>4.5989399744572177</v>
      </c>
      <c r="D56" s="8">
        <f>+H11</f>
        <v>4.0750000000000002</v>
      </c>
      <c r="E56" s="8">
        <f>+AO11</f>
        <v>-3.8</v>
      </c>
      <c r="F56" s="8">
        <f>+AM11</f>
        <v>-11.3</v>
      </c>
      <c r="G56" s="8">
        <f>+I11</f>
        <v>0</v>
      </c>
      <c r="H56" s="6" t="s">
        <v>29</v>
      </c>
      <c r="I56" s="6"/>
      <c r="J56" s="64">
        <f>MIN(J6:L36)</f>
        <v>47</v>
      </c>
      <c r="K56" s="8"/>
      <c r="L56" s="8"/>
      <c r="M56" s="40" t="s">
        <v>50</v>
      </c>
      <c r="N56"/>
      <c r="O56"/>
      <c r="P56" s="40" t="s">
        <v>49</v>
      </c>
      <c r="Q56"/>
      <c r="R56" s="63">
        <f>SUMIF(U6:U36,"&gt;0")</f>
        <v>143.42499999999995</v>
      </c>
      <c r="S56">
        <f>COUNTIF(U6:U36,"&gt;3,0")</f>
        <v>21</v>
      </c>
      <c r="T56"/>
      <c r="U56">
        <f>R56-T56</f>
        <v>143.42499999999995</v>
      </c>
      <c r="V56"/>
      <c r="W56" s="8"/>
      <c r="X56"/>
      <c r="Y56"/>
      <c r="Z56"/>
      <c r="AU56" s="6"/>
      <c r="AV56" s="6">
        <v>12</v>
      </c>
      <c r="AW56" s="39">
        <v>13</v>
      </c>
      <c r="AX56" s="7">
        <f>COUNTIF(AX6:AX36,13)</f>
        <v>0</v>
      </c>
      <c r="AY56" s="6">
        <f>COUNTIF(AY6:AY36,12)</f>
        <v>1</v>
      </c>
      <c r="AZ56" s="7">
        <f>COUNTIF(AZ6:AZ36,13)</f>
        <v>0</v>
      </c>
      <c r="BA56" s="6">
        <f>COUNTIF(BA6:BA36,12)</f>
        <v>0</v>
      </c>
      <c r="BB56" s="7">
        <f>COUNTIF(BB6:BB36,13)</f>
        <v>0</v>
      </c>
      <c r="BC56" s="6">
        <f>COUNTIF(BC6:BC36,12)</f>
        <v>0</v>
      </c>
      <c r="BD56" s="43">
        <v>6</v>
      </c>
      <c r="BE56" s="43">
        <f>COUNTIF(BD6:BF36,6)</f>
        <v>7</v>
      </c>
      <c r="BF56" s="42">
        <f>+BE56/$BE$61*100</f>
        <v>7.7777777777777777</v>
      </c>
      <c r="BG56" s="47">
        <v>6</v>
      </c>
      <c r="BH56" s="47">
        <f>COUNTIF(BG6:BI36,6)</f>
        <v>6</v>
      </c>
      <c r="BI56" s="46">
        <f>+BH56/$BH$60*100</f>
        <v>6.666666666666667</v>
      </c>
      <c r="BJ56" s="45">
        <v>6</v>
      </c>
      <c r="BK56" s="45">
        <f>COUNTIF(BJ6:BL36,6)</f>
        <v>0</v>
      </c>
      <c r="BL56" s="44">
        <f>+BK56/$BK$60*100</f>
        <v>0</v>
      </c>
      <c r="BM56" s="62"/>
      <c r="BN56" s="61" t="s">
        <v>48</v>
      </c>
      <c r="BO56" s="60">
        <f>VALUE(BB77)</f>
        <v>8.8888888888888893</v>
      </c>
      <c r="BP56" s="59" t="s">
        <v>0</v>
      </c>
      <c r="BQ56" s="57">
        <f>VALUE(BB86)</f>
        <v>99.999999999999986</v>
      </c>
      <c r="BR56" s="58"/>
      <c r="BS56" s="57">
        <f>VALUE(AZ77)</f>
        <v>99.999999999999986</v>
      </c>
      <c r="BW56" s="1">
        <v>2</v>
      </c>
      <c r="BY56" s="7" t="s">
        <v>47</v>
      </c>
      <c r="BZ56" s="7"/>
      <c r="CA56" s="5">
        <f>CA50+BW56</f>
        <v>5.8950041666666664</v>
      </c>
      <c r="CE56" s="7" t="s">
        <v>47</v>
      </c>
      <c r="CF56" s="7"/>
      <c r="CG56" s="5">
        <f>CG50+BW56</f>
        <v>9.0748333333333306</v>
      </c>
      <c r="CJ56" s="8"/>
      <c r="CK56" s="7" t="s">
        <v>47</v>
      </c>
      <c r="CL56" s="7"/>
      <c r="CM56" s="5">
        <f>CM50+BW56</f>
        <v>2.8894281609195405</v>
      </c>
      <c r="CQ56" s="7" t="s">
        <v>47</v>
      </c>
      <c r="CR56" s="7"/>
      <c r="CS56" s="56">
        <f>CS50+BW56</f>
        <v>1.8400833333333331</v>
      </c>
      <c r="CU56" s="1">
        <v>130</v>
      </c>
      <c r="CW56" s="7" t="s">
        <v>47</v>
      </c>
      <c r="CX56" s="7"/>
      <c r="CY56" s="5">
        <f>CY50/100*CU56</f>
        <v>69.696249999999992</v>
      </c>
    </row>
    <row r="57" spans="1:103" ht="15.75" thickBot="1" x14ac:dyDescent="0.25">
      <c r="A57" s="13">
        <v>7</v>
      </c>
      <c r="B57" s="8">
        <f>+W12</f>
        <v>17.899999999999999</v>
      </c>
      <c r="C57" s="8">
        <v>4.4162452107279702</v>
      </c>
      <c r="D57" s="8">
        <f>+H12</f>
        <v>7.625</v>
      </c>
      <c r="E57" s="8">
        <f>+AO12</f>
        <v>-3.1</v>
      </c>
      <c r="F57" s="8">
        <f>+AM12</f>
        <v>-11.7</v>
      </c>
      <c r="G57" s="8">
        <f>+I12</f>
        <v>0</v>
      </c>
      <c r="J57" s="8"/>
      <c r="K57" s="8"/>
      <c r="L57" s="8"/>
      <c r="M57"/>
      <c r="N57"/>
      <c r="O57"/>
      <c r="P57" s="40" t="s">
        <v>46</v>
      </c>
      <c r="Q57"/>
      <c r="R57">
        <f>SUMIF(U6:U36,"&gt;5")</f>
        <v>104.09999999999998</v>
      </c>
      <c r="S57">
        <f>COUNTIF(U6:U36,"&gt;3,0")</f>
        <v>21</v>
      </c>
      <c r="T57">
        <f>+S57*3</f>
        <v>63</v>
      </c>
      <c r="U57">
        <f>R57-T57</f>
        <v>41.09999999999998</v>
      </c>
      <c r="V57"/>
      <c r="W57"/>
      <c r="X57"/>
      <c r="Y57"/>
      <c r="Z57"/>
      <c r="AU57" s="6"/>
      <c r="AV57" s="6">
        <v>16</v>
      </c>
      <c r="AW57" s="39">
        <v>16</v>
      </c>
      <c r="AX57" s="7">
        <f>COUNTIF(AX6:AX36,16)</f>
        <v>3</v>
      </c>
      <c r="AY57" s="6">
        <f>COUNTIF(AY6:AY36,16)</f>
        <v>0</v>
      </c>
      <c r="AZ57" s="7">
        <f>COUNTIF(AZ6:AZ36,16)</f>
        <v>3</v>
      </c>
      <c r="BA57" s="6">
        <f>COUNTIF(BA6:BA36,16)</f>
        <v>0</v>
      </c>
      <c r="BB57" s="7">
        <f>COUNTIF(BB6:BB36,16)</f>
        <v>1</v>
      </c>
      <c r="BC57" s="6">
        <f>COUNTIF(BC6:BC36,16)</f>
        <v>0</v>
      </c>
      <c r="BD57" s="43">
        <v>7</v>
      </c>
      <c r="BE57" s="43">
        <f>COUNTIF(BD6:BF36,7)</f>
        <v>3</v>
      </c>
      <c r="BF57" s="42">
        <f>+BE57/$BE$61*100</f>
        <v>3.3333333333333335</v>
      </c>
      <c r="BG57" s="47">
        <v>7</v>
      </c>
      <c r="BH57" s="47">
        <f>COUNTIF(BG6:BI36,7)</f>
        <v>3</v>
      </c>
      <c r="BI57" s="46">
        <f>+BH57/$BH$60*100</f>
        <v>3.3333333333333335</v>
      </c>
      <c r="BJ57" s="45">
        <v>7</v>
      </c>
      <c r="BK57" s="45">
        <f>COUNTIF(BJ6:BL36,7)</f>
        <v>14</v>
      </c>
      <c r="BL57" s="44">
        <f>+BK57/$BK$60*100</f>
        <v>15.555555555555555</v>
      </c>
      <c r="BM57" s="55" t="s">
        <v>45</v>
      </c>
      <c r="BN57" s="54"/>
      <c r="BO57" s="54" t="s">
        <v>44</v>
      </c>
      <c r="BP57" s="53" t="s">
        <v>11</v>
      </c>
      <c r="BQ57"/>
      <c r="BR57"/>
      <c r="BS57"/>
      <c r="BW57" s="1">
        <v>2.5</v>
      </c>
      <c r="BY57" s="47" t="s">
        <v>43</v>
      </c>
      <c r="BZ57" s="47"/>
      <c r="CA57" s="46">
        <f>CA50+BW57</f>
        <v>6.3950041666666664</v>
      </c>
      <c r="CE57" s="47" t="s">
        <v>43</v>
      </c>
      <c r="CF57" s="47"/>
      <c r="CG57" s="46">
        <f>CG50+BW57</f>
        <v>9.5748333333333306</v>
      </c>
      <c r="CJ57" s="8"/>
      <c r="CK57" s="47" t="s">
        <v>43</v>
      </c>
      <c r="CL57" s="47"/>
      <c r="CM57" s="46">
        <f>CM50+BW57</f>
        <v>3.3894281609195405</v>
      </c>
      <c r="CQ57" s="47" t="s">
        <v>43</v>
      </c>
      <c r="CR57" s="47"/>
      <c r="CS57" s="52">
        <f>CS50+BW57</f>
        <v>2.3400833333333333</v>
      </c>
      <c r="CU57" s="1">
        <v>150</v>
      </c>
      <c r="CW57" s="47" t="s">
        <v>43</v>
      </c>
      <c r="CX57" s="47"/>
      <c r="CY57" s="46">
        <f>CY50/100*CU57</f>
        <v>80.418749999999989</v>
      </c>
    </row>
    <row r="58" spans="1:103" ht="15" x14ac:dyDescent="0.2">
      <c r="A58" s="13">
        <v>8</v>
      </c>
      <c r="B58" s="8">
        <f>+W13</f>
        <v>18.100000000000001</v>
      </c>
      <c r="C58" s="8">
        <v>4.2376181353767564</v>
      </c>
      <c r="D58" s="8">
        <f>+H13</f>
        <v>6.0249999999999995</v>
      </c>
      <c r="E58" s="8">
        <f>+AO13</f>
        <v>-1</v>
      </c>
      <c r="F58" s="8">
        <f>+AM13</f>
        <v>-7.7</v>
      </c>
      <c r="G58" s="8">
        <f>+I13</f>
        <v>0.3</v>
      </c>
      <c r="J58" s="8"/>
      <c r="K58" s="8"/>
      <c r="L58" s="8"/>
      <c r="M58"/>
      <c r="N58"/>
      <c r="O58"/>
      <c r="P58" s="40" t="s">
        <v>42</v>
      </c>
      <c r="Q58"/>
      <c r="R58">
        <f>SUMIF(U6:U36,"&gt;5")</f>
        <v>104.09999999999998</v>
      </c>
      <c r="S58">
        <f>COUNTIF(U6:U36,"&gt;5,0")</f>
        <v>14</v>
      </c>
      <c r="T58">
        <f>+S58*5</f>
        <v>70</v>
      </c>
      <c r="U58">
        <f>R58-T58</f>
        <v>34.09999999999998</v>
      </c>
      <c r="V58"/>
      <c r="W58"/>
      <c r="X58"/>
      <c r="Y58"/>
      <c r="Z58"/>
      <c r="AW58" s="39">
        <v>18</v>
      </c>
      <c r="AX58" s="7">
        <f>COUNTIF(AX6:AX36,18)</f>
        <v>2</v>
      </c>
      <c r="AY58" s="6"/>
      <c r="AZ58" s="7">
        <f>COUNTIF(AZ6:AZ36,18)</f>
        <v>3</v>
      </c>
      <c r="BA58" s="6"/>
      <c r="BB58" s="7">
        <f>COUNTIF(BB6:BB36,18)</f>
        <v>3</v>
      </c>
      <c r="BC58" s="6"/>
      <c r="BD58" s="43">
        <v>8</v>
      </c>
      <c r="BE58" s="43">
        <f>COUNTIF(BD6:BF36,8)</f>
        <v>7</v>
      </c>
      <c r="BF58" s="42">
        <f>+BE58/$BE$61*100</f>
        <v>7.7777777777777777</v>
      </c>
      <c r="BG58" s="47">
        <v>8</v>
      </c>
      <c r="BH58" s="47">
        <f>COUNTIF(BG6:BI36,8)</f>
        <v>0</v>
      </c>
      <c r="BI58" s="46">
        <f>+BH58/$BH$60*100</f>
        <v>0</v>
      </c>
      <c r="BJ58" s="45">
        <v>8</v>
      </c>
      <c r="BK58" s="45">
        <f>COUNTIF(BJ6:BL36,8)</f>
        <v>0</v>
      </c>
      <c r="BL58" s="44">
        <f>+BK58/$BK$60*100</f>
        <v>0</v>
      </c>
      <c r="BM58" s="51" t="s">
        <v>41</v>
      </c>
      <c r="BN58" s="28" t="s">
        <v>40</v>
      </c>
      <c r="BO58" s="28">
        <f>VALUE(BE50)</f>
        <v>12</v>
      </c>
      <c r="BP58" s="27">
        <f>VALUE(BF50)</f>
        <v>13.333333333333334</v>
      </c>
      <c r="BQ58"/>
      <c r="BR58"/>
      <c r="BS58"/>
      <c r="BW58" s="1">
        <v>3.5</v>
      </c>
      <c r="BY58" s="49" t="s">
        <v>39</v>
      </c>
      <c r="BZ58" s="49"/>
      <c r="CA58" s="48">
        <f>CA50+BW58</f>
        <v>7.3950041666666664</v>
      </c>
      <c r="CE58" s="49" t="s">
        <v>39</v>
      </c>
      <c r="CF58" s="49"/>
      <c r="CG58" s="48">
        <f>CG50+BW58</f>
        <v>10.574833333333331</v>
      </c>
      <c r="CJ58" s="8"/>
      <c r="CK58" s="49" t="s">
        <v>39</v>
      </c>
      <c r="CL58" s="49"/>
      <c r="CM58" s="48">
        <f>CM50+BW58</f>
        <v>4.3894281609195405</v>
      </c>
      <c r="CQ58" s="49" t="s">
        <v>39</v>
      </c>
      <c r="CR58" s="49"/>
      <c r="CS58" s="50">
        <f>CS50+BW58</f>
        <v>3.3400833333333333</v>
      </c>
      <c r="CU58" s="1">
        <v>190</v>
      </c>
      <c r="CW58" s="49" t="s">
        <v>39</v>
      </c>
      <c r="CX58" s="49"/>
      <c r="CY58" s="48">
        <f>CY50/100*CU58</f>
        <v>101.86375</v>
      </c>
    </row>
    <row r="59" spans="1:103" ht="15" x14ac:dyDescent="0.2">
      <c r="A59" s="13">
        <v>9</v>
      </c>
      <c r="B59" s="8">
        <f>+W14</f>
        <v>16.899999999999999</v>
      </c>
      <c r="C59" s="8">
        <v>4.1338825031928481</v>
      </c>
      <c r="D59" s="8">
        <f>+H14</f>
        <v>3.2750000000000004</v>
      </c>
      <c r="E59" s="8">
        <f>+AO14</f>
        <v>0</v>
      </c>
      <c r="F59" s="8">
        <f>+AM14</f>
        <v>-13.1</v>
      </c>
      <c r="G59" s="8">
        <f>+I14</f>
        <v>0</v>
      </c>
      <c r="J59" s="8"/>
      <c r="K59" s="8"/>
      <c r="L59" s="8"/>
      <c r="M59"/>
      <c r="N59"/>
      <c r="O59"/>
      <c r="P59" s="40" t="s">
        <v>38</v>
      </c>
      <c r="Q59"/>
      <c r="R59">
        <f>SUMIF(U6:U36,"&gt;10")</f>
        <v>22.074999999999999</v>
      </c>
      <c r="S59">
        <f>COUNTIF(U6:U36,"&gt;10,0")</f>
        <v>2</v>
      </c>
      <c r="T59">
        <f>+S59*10</f>
        <v>20</v>
      </c>
      <c r="U59">
        <f>R59-T59</f>
        <v>2.0749999999999993</v>
      </c>
      <c r="V59"/>
      <c r="W59"/>
      <c r="X59"/>
      <c r="Y59"/>
      <c r="Z59"/>
      <c r="AW59" s="39">
        <v>20</v>
      </c>
      <c r="AX59" s="7">
        <f>COUNTIF(AX6:AX36,20)</f>
        <v>11</v>
      </c>
      <c r="AY59" s="6"/>
      <c r="AZ59" s="7">
        <f>COUNTIF(AZ6:AZ36,20)</f>
        <v>12</v>
      </c>
      <c r="BA59" s="6"/>
      <c r="BB59" s="7">
        <f>COUNTIF(BB6:BB36,20)</f>
        <v>11</v>
      </c>
      <c r="BC59" s="6"/>
      <c r="BD59" s="43">
        <v>9</v>
      </c>
      <c r="BE59" s="43">
        <f>COUNTIF(BD6:BF36,9)</f>
        <v>5</v>
      </c>
      <c r="BF59" s="42">
        <f>+BE59/$BE$61*100</f>
        <v>5.5555555555555554</v>
      </c>
      <c r="BG59" s="47">
        <v>9</v>
      </c>
      <c r="BH59" s="47">
        <f>COUNTIF(BG6:BI36,9)</f>
        <v>0</v>
      </c>
      <c r="BI59" s="46">
        <f>+BH59/$BH$60*100</f>
        <v>0</v>
      </c>
      <c r="BJ59" s="45">
        <v>9</v>
      </c>
      <c r="BK59" s="45">
        <f>COUNTIF(BJ6:BL36,9)</f>
        <v>0</v>
      </c>
      <c r="BL59" s="44">
        <f>+BK59/$BK$60*100</f>
        <v>0</v>
      </c>
      <c r="BM59" s="38" t="s">
        <v>37</v>
      </c>
      <c r="BN59" s="19">
        <v>1</v>
      </c>
      <c r="BO59" s="19">
        <f>VALUE(BE51)</f>
        <v>4</v>
      </c>
      <c r="BP59" s="18">
        <f>VALUE(BF51)</f>
        <v>4.4444444444444446</v>
      </c>
      <c r="BQ59"/>
      <c r="BR59"/>
      <c r="BS59"/>
    </row>
    <row r="60" spans="1:103" ht="15.75" thickBot="1" x14ac:dyDescent="0.25">
      <c r="A60" s="26">
        <v>10</v>
      </c>
      <c r="B60" s="8">
        <f>+W15</f>
        <v>16.600000000000001</v>
      </c>
      <c r="C60" s="8">
        <v>4.0161941251596422</v>
      </c>
      <c r="D60" s="8">
        <f>+H15</f>
        <v>8.4499999999999993</v>
      </c>
      <c r="E60" s="8">
        <f>+AO15</f>
        <v>-2.5</v>
      </c>
      <c r="F60" s="8">
        <f>+AM15</f>
        <v>-8.5</v>
      </c>
      <c r="G60" s="8">
        <f>+I15</f>
        <v>0</v>
      </c>
      <c r="J60" s="8"/>
      <c r="K60" s="8"/>
      <c r="L60" s="8"/>
      <c r="M60" s="8"/>
      <c r="N60" s="8"/>
      <c r="AW60" s="39">
        <v>22</v>
      </c>
      <c r="AX60" s="7">
        <f>COUNTIF(AX6:AX36,22)</f>
        <v>0</v>
      </c>
      <c r="AY60" s="6"/>
      <c r="AZ60" s="7">
        <f>COUNTIF(AZ6:AZ36,22)</f>
        <v>1</v>
      </c>
      <c r="BA60" s="6"/>
      <c r="BB60" s="7">
        <f>COUNTIF(BB6:BB36,22)</f>
        <v>1</v>
      </c>
      <c r="BC60" s="6"/>
      <c r="BD60" s="43">
        <v>10</v>
      </c>
      <c r="BE60" s="43">
        <f>COUNTIF(BD6:BF36,10)</f>
        <v>46</v>
      </c>
      <c r="BF60" s="42">
        <f>+BE60/$BE$61*100</f>
        <v>51.111111111111107</v>
      </c>
      <c r="BG60" s="47"/>
      <c r="BH60" s="47">
        <f>SUM(BH50:BH59)</f>
        <v>90</v>
      </c>
      <c r="BI60" s="46">
        <f>SUM(BI50:BI59)</f>
        <v>100</v>
      </c>
      <c r="BJ60" s="45"/>
      <c r="BK60" s="45">
        <f>SUM(BK50:BK59)</f>
        <v>90</v>
      </c>
      <c r="BL60" s="44">
        <f>SUM(BL50:BL59)</f>
        <v>100</v>
      </c>
      <c r="BM60" s="38"/>
      <c r="BN60" s="19">
        <v>2</v>
      </c>
      <c r="BO60" s="19">
        <f>VALUE(BE52)</f>
        <v>2</v>
      </c>
      <c r="BP60" s="18">
        <f>VALUE(BF52)</f>
        <v>2.2222222222222223</v>
      </c>
      <c r="BQ60"/>
      <c r="BR60"/>
      <c r="BS60"/>
    </row>
    <row r="61" spans="1:103" ht="15" x14ac:dyDescent="0.2">
      <c r="A61" s="13">
        <v>11</v>
      </c>
      <c r="B61" s="8">
        <f>+W16</f>
        <v>17.8</v>
      </c>
      <c r="C61" s="8">
        <v>3.8819987228607924</v>
      </c>
      <c r="D61" s="8">
        <f>+H16</f>
        <v>5.4750000000000005</v>
      </c>
      <c r="E61" s="8">
        <f>+AO16</f>
        <v>1.7</v>
      </c>
      <c r="F61" s="8">
        <f>+AM16</f>
        <v>-14.5</v>
      </c>
      <c r="G61" s="8">
        <f>+I16</f>
        <v>0</v>
      </c>
      <c r="J61" s="8" t="s">
        <v>36</v>
      </c>
      <c r="K61" s="8" t="s">
        <v>35</v>
      </c>
      <c r="L61" s="8" t="s">
        <v>34</v>
      </c>
      <c r="M61" s="8" t="s">
        <v>33</v>
      </c>
      <c r="N61" s="8" t="s">
        <v>32</v>
      </c>
      <c r="O61" s="8" t="s">
        <v>31</v>
      </c>
      <c r="AW61" s="39">
        <v>25</v>
      </c>
      <c r="AX61" s="7">
        <f>COUNTIF(AX6:AX36,25)</f>
        <v>0</v>
      </c>
      <c r="AY61" s="6"/>
      <c r="AZ61" s="7">
        <f>COUNTIF(AZ6:AZ36,25)</f>
        <v>2</v>
      </c>
      <c r="BA61" s="6"/>
      <c r="BB61" s="7">
        <f>COUNTIF(BB6:BB36,25)</f>
        <v>1</v>
      </c>
      <c r="BC61" s="6"/>
      <c r="BD61" s="43"/>
      <c r="BE61" s="43">
        <f>SUM(BE50:BE60)</f>
        <v>90</v>
      </c>
      <c r="BF61" s="42">
        <f>SUM(BF50:BF60)</f>
        <v>100</v>
      </c>
      <c r="BM61" s="38"/>
      <c r="BN61" s="19">
        <v>3</v>
      </c>
      <c r="BO61" s="19">
        <f>VALUE(BE53)</f>
        <v>0</v>
      </c>
      <c r="BP61" s="18">
        <f>VALUE(BF53)</f>
        <v>0</v>
      </c>
      <c r="BQ61"/>
      <c r="BR61"/>
      <c r="BS61"/>
    </row>
    <row r="62" spans="1:103" ht="15" x14ac:dyDescent="0.2">
      <c r="A62" s="13">
        <v>12</v>
      </c>
      <c r="B62" s="8">
        <f>+W17</f>
        <v>17.100000000000001</v>
      </c>
      <c r="C62" s="8">
        <v>3.7393103448275866</v>
      </c>
      <c r="D62" s="8">
        <f>+H17</f>
        <v>2.625</v>
      </c>
      <c r="E62" s="8">
        <f>+AO17</f>
        <v>-0.9</v>
      </c>
      <c r="F62" s="8">
        <f>+AM17</f>
        <v>-8.8000000000000007</v>
      </c>
      <c r="G62" s="8">
        <f>+I17</f>
        <v>0</v>
      </c>
      <c r="H62" s="1" t="s">
        <v>30</v>
      </c>
      <c r="J62" s="8">
        <f>MAX(H5:H35)</f>
        <v>11.875</v>
      </c>
      <c r="K62" s="8">
        <f>MAX(B5:B35)</f>
        <v>16</v>
      </c>
      <c r="L62" s="8">
        <f>MAX(C5:C35)</f>
        <v>10.4</v>
      </c>
      <c r="M62" s="8">
        <f>MAX(D5:D35)</f>
        <v>8.5</v>
      </c>
      <c r="N62" s="8">
        <f>MAX(I5:I35)</f>
        <v>24.2</v>
      </c>
      <c r="O62" s="1">
        <f>MAX(N6:N36)</f>
        <v>10</v>
      </c>
      <c r="AW62" s="39">
        <v>27</v>
      </c>
      <c r="AX62" s="7">
        <f>COUNTIF(AX6:AX36,27)</f>
        <v>0</v>
      </c>
      <c r="AY62" s="6"/>
      <c r="AZ62" s="7">
        <f>COUNTIF(AZ6:AZ36,27)</f>
        <v>0</v>
      </c>
      <c r="BA62" s="6"/>
      <c r="BB62" s="7">
        <f>COUNTIF(BB6:BB36,27)</f>
        <v>0</v>
      </c>
      <c r="BC62" s="6"/>
      <c r="BM62" s="38"/>
      <c r="BN62" s="19">
        <v>4</v>
      </c>
      <c r="BO62" s="19">
        <f>VALUE(BE54)</f>
        <v>1</v>
      </c>
      <c r="BP62" s="18">
        <f>VALUE(BF54)</f>
        <v>1.1111111111111112</v>
      </c>
      <c r="BQ62"/>
      <c r="BR62"/>
      <c r="BS62"/>
    </row>
    <row r="63" spans="1:103" ht="15" x14ac:dyDescent="0.2">
      <c r="A63" s="13">
        <v>13</v>
      </c>
      <c r="B63" s="8">
        <f>+W18</f>
        <v>16.899999999999999</v>
      </c>
      <c r="C63" s="8">
        <v>3.5594572158365274</v>
      </c>
      <c r="D63" s="8">
        <f>+H18</f>
        <v>2.625</v>
      </c>
      <c r="E63" s="8">
        <f>+AO18</f>
        <v>-4.0999999999999996</v>
      </c>
      <c r="F63" s="8">
        <f>+AM18</f>
        <v>-13.2</v>
      </c>
      <c r="G63" s="8">
        <f>+I18</f>
        <v>0.1</v>
      </c>
      <c r="H63" s="1" t="s">
        <v>29</v>
      </c>
      <c r="J63" s="8">
        <f>MIN(H5:H35)</f>
        <v>-0.67500000000000004</v>
      </c>
      <c r="K63" s="8">
        <f>MIN(B6:B35)</f>
        <v>0.8</v>
      </c>
      <c r="L63" s="8">
        <f>MIN(C5:C35)</f>
        <v>-3.8</v>
      </c>
      <c r="M63" s="8">
        <f>MIN(D5:D35)</f>
        <v>-6.4</v>
      </c>
      <c r="N63" s="8"/>
      <c r="O63" s="1" t="s">
        <v>28</v>
      </c>
      <c r="AW63" s="39">
        <v>29</v>
      </c>
      <c r="AX63" s="7">
        <f>COUNTIF(AX6:AX36,29)</f>
        <v>0</v>
      </c>
      <c r="AY63" s="6"/>
      <c r="AZ63" s="7">
        <f>COUNTIF(AZ6:AZ36,29)</f>
        <v>0</v>
      </c>
      <c r="BA63" s="6"/>
      <c r="BB63" s="7">
        <f>COUNTIF(BB6:BB36,29)</f>
        <v>0</v>
      </c>
      <c r="BC63" s="6"/>
      <c r="BM63" s="38"/>
      <c r="BN63" s="19">
        <v>5</v>
      </c>
      <c r="BO63" s="19">
        <f>VALUE(BE55)</f>
        <v>3</v>
      </c>
      <c r="BP63" s="18">
        <f>VALUE(BF55)</f>
        <v>3.3333333333333335</v>
      </c>
      <c r="BQ63"/>
      <c r="BR63"/>
      <c r="BS63"/>
    </row>
    <row r="64" spans="1:103" ht="15" x14ac:dyDescent="0.2">
      <c r="A64" s="13">
        <v>14</v>
      </c>
      <c r="B64" s="8">
        <f>+W19</f>
        <v>17.399999999999999</v>
      </c>
      <c r="C64" s="8">
        <v>3.3872030651341007</v>
      </c>
      <c r="D64" s="8">
        <f>+H19</f>
        <v>4.75</v>
      </c>
      <c r="E64" s="8">
        <f>+AO19</f>
        <v>3.1</v>
      </c>
      <c r="F64" s="8">
        <f>+AM19</f>
        <v>-12.3</v>
      </c>
      <c r="G64" s="8">
        <f>+I19</f>
        <v>0</v>
      </c>
      <c r="J64" s="8"/>
      <c r="K64" s="8"/>
      <c r="L64" s="8"/>
      <c r="M64" s="8"/>
      <c r="N64" s="8"/>
      <c r="O64" s="1" t="s">
        <v>27</v>
      </c>
      <c r="W64" s="1" t="s">
        <v>26</v>
      </c>
      <c r="AE64" s="1" t="s">
        <v>25</v>
      </c>
      <c r="AM64" s="1" t="s">
        <v>24</v>
      </c>
      <c r="AW64" s="39">
        <v>31</v>
      </c>
      <c r="AX64" s="7">
        <f>COUNTIF(AX6:AX36,31)</f>
        <v>0</v>
      </c>
      <c r="AY64" s="6"/>
      <c r="AZ64" s="7">
        <f>COUNTIF(AZ6:AZ36,31)</f>
        <v>1</v>
      </c>
      <c r="BA64" s="6"/>
      <c r="BB64" s="7">
        <f>COUNTIF(BB6:BB36,31)</f>
        <v>0</v>
      </c>
      <c r="BC64" s="6"/>
      <c r="BM64" s="38"/>
      <c r="BN64" s="19">
        <v>6</v>
      </c>
      <c r="BO64" s="19">
        <f>VALUE(BE56)</f>
        <v>7</v>
      </c>
      <c r="BP64" s="18">
        <f>VALUE(BF56)</f>
        <v>7.7777777777777777</v>
      </c>
      <c r="BQ64"/>
      <c r="BR64"/>
      <c r="BS64"/>
    </row>
    <row r="65" spans="1:71" ht="15.75" thickBot="1" x14ac:dyDescent="0.25">
      <c r="A65" s="26">
        <v>15</v>
      </c>
      <c r="B65" s="8">
        <f>+W20</f>
        <v>19.7</v>
      </c>
      <c r="C65" s="8">
        <v>3.269296296296297</v>
      </c>
      <c r="D65" s="8">
        <f>+H20</f>
        <v>4.55</v>
      </c>
      <c r="E65" s="8">
        <f>+AO20</f>
        <v>4.2</v>
      </c>
      <c r="F65" s="8">
        <f>+AM20</f>
        <v>-15.2</v>
      </c>
      <c r="G65" s="8">
        <f>+I20</f>
        <v>0</v>
      </c>
      <c r="J65" s="8"/>
      <c r="K65" s="8"/>
      <c r="L65" s="8"/>
      <c r="M65" s="8"/>
      <c r="N65" s="8"/>
      <c r="O65" s="1" t="s">
        <v>23</v>
      </c>
      <c r="Q65" s="1">
        <v>1</v>
      </c>
      <c r="R65" s="1">
        <v>1.5</v>
      </c>
      <c r="AW65" s="39">
        <v>34</v>
      </c>
      <c r="AX65" s="7">
        <f>COUNTIF(AX6:AX36,34)</f>
        <v>2</v>
      </c>
      <c r="AY65" s="6"/>
      <c r="AZ65" s="7">
        <f>COUNTIF(AZ6:AZ36,34)</f>
        <v>1</v>
      </c>
      <c r="BA65" s="6"/>
      <c r="BB65" s="7">
        <f>COUNTIF(BB6:BB36,34)</f>
        <v>0</v>
      </c>
      <c r="BC65" s="6"/>
      <c r="BM65" s="38"/>
      <c r="BN65" s="19">
        <v>7</v>
      </c>
      <c r="BO65" s="19">
        <f>VALUE(BE57)</f>
        <v>3</v>
      </c>
      <c r="BP65" s="18">
        <f>VALUE(BF57)</f>
        <v>3.3333333333333335</v>
      </c>
      <c r="BQ65"/>
      <c r="BR65"/>
      <c r="BS65"/>
    </row>
    <row r="66" spans="1:71" ht="15" x14ac:dyDescent="0.2">
      <c r="A66" s="13">
        <v>16</v>
      </c>
      <c r="B66" s="8">
        <f>+W21</f>
        <v>19.600000000000001</v>
      </c>
      <c r="C66" s="8">
        <v>3.1814878671775229</v>
      </c>
      <c r="D66" s="8">
        <f>+H21</f>
        <v>6.0500000000000007</v>
      </c>
      <c r="E66" s="8">
        <f>+AO21</f>
        <v>-1.8</v>
      </c>
      <c r="F66" s="8">
        <f>+AM21</f>
        <v>-10.4</v>
      </c>
      <c r="G66" s="8">
        <f>+I21</f>
        <v>0</v>
      </c>
      <c r="J66" s="8"/>
      <c r="K66" s="8"/>
      <c r="L66" s="8"/>
      <c r="M66" s="8"/>
      <c r="N66" s="8"/>
      <c r="O66" s="41" t="s">
        <v>22</v>
      </c>
      <c r="P66" s="3" t="s">
        <v>21</v>
      </c>
      <c r="Q66" s="40" t="s">
        <v>20</v>
      </c>
      <c r="R66" s="40" t="s">
        <v>19</v>
      </c>
      <c r="S66" s="40" t="s">
        <v>18</v>
      </c>
      <c r="T66"/>
      <c r="U66"/>
      <c r="W66" s="41" t="s">
        <v>22</v>
      </c>
      <c r="X66" s="3" t="s">
        <v>21</v>
      </c>
      <c r="Y66" s="40" t="s">
        <v>20</v>
      </c>
      <c r="Z66" s="40" t="s">
        <v>19</v>
      </c>
      <c r="AA66" s="40" t="s">
        <v>18</v>
      </c>
      <c r="AB66"/>
      <c r="AC66"/>
      <c r="AE66" s="41" t="s">
        <v>22</v>
      </c>
      <c r="AF66" s="3" t="s">
        <v>21</v>
      </c>
      <c r="AG66" s="40" t="s">
        <v>20</v>
      </c>
      <c r="AH66" s="40" t="s">
        <v>19</v>
      </c>
      <c r="AI66" s="40" t="s">
        <v>18</v>
      </c>
      <c r="AJ66"/>
      <c r="AK66"/>
      <c r="AM66" s="41" t="s">
        <v>22</v>
      </c>
      <c r="AN66" s="3" t="s">
        <v>21</v>
      </c>
      <c r="AO66" s="40" t="s">
        <v>20</v>
      </c>
      <c r="AP66" s="40" t="s">
        <v>19</v>
      </c>
      <c r="AQ66" s="40" t="s">
        <v>18</v>
      </c>
      <c r="AR66"/>
      <c r="AS66"/>
      <c r="AT66"/>
      <c r="AW66" s="39">
        <v>36</v>
      </c>
      <c r="AX66" s="7">
        <f>COUNTIF(AX6:AX36,36)</f>
        <v>1</v>
      </c>
      <c r="AY66" s="6"/>
      <c r="AZ66" s="7">
        <f>COUNTIF(AZ6:AZ36,36)</f>
        <v>1</v>
      </c>
      <c r="BA66" s="6"/>
      <c r="BB66" s="7">
        <f>COUNTIF(BB6:BB36,36)</f>
        <v>1</v>
      </c>
      <c r="BC66" s="6"/>
      <c r="BM66" s="38"/>
      <c r="BN66" s="19">
        <v>8</v>
      </c>
      <c r="BO66" s="19">
        <f>VALUE(BE58)</f>
        <v>7</v>
      </c>
      <c r="BP66" s="18">
        <f>VALUE(BF58)</f>
        <v>7.7777777777777777</v>
      </c>
      <c r="BQ66"/>
      <c r="BR66"/>
      <c r="BS66"/>
    </row>
    <row r="67" spans="1:71" ht="15" x14ac:dyDescent="0.2">
      <c r="A67" s="13">
        <v>17</v>
      </c>
      <c r="B67" s="8">
        <f>+W22</f>
        <v>18.5</v>
      </c>
      <c r="C67" s="8">
        <v>2.9506130268199233</v>
      </c>
      <c r="D67" s="8">
        <f>+H22</f>
        <v>5.05</v>
      </c>
      <c r="E67" s="8">
        <f>+AO22</f>
        <v>0.8</v>
      </c>
      <c r="F67" s="8">
        <f>+AM22</f>
        <v>-11.1</v>
      </c>
      <c r="G67" s="8">
        <f>+I22</f>
        <v>0.1</v>
      </c>
      <c r="J67" s="8"/>
      <c r="K67" s="8"/>
      <c r="L67" s="8"/>
      <c r="M67" s="8"/>
      <c r="N67" s="8"/>
      <c r="O67" s="3">
        <v>1</v>
      </c>
      <c r="P67" s="2">
        <f>VALUE(P6)</f>
        <v>6.9683333333333346</v>
      </c>
      <c r="Q67" s="2">
        <f>+P67+1</f>
        <v>7.9683333333333346</v>
      </c>
      <c r="R67" s="2">
        <f>+P67-1.5</f>
        <v>5.4683333333333346</v>
      </c>
      <c r="S67" s="2">
        <f>VALUE(U6)</f>
        <v>11.875</v>
      </c>
      <c r="T67">
        <f>IF(S67&gt;Q67,1,"")</f>
        <v>1</v>
      </c>
      <c r="U67" t="str">
        <f>IF(S67&lt;R67,1,"")</f>
        <v/>
      </c>
      <c r="W67" s="3">
        <v>1</v>
      </c>
      <c r="X67" s="2">
        <f>VALUE(V6)</f>
        <v>11.130555555555556</v>
      </c>
      <c r="Y67" s="2">
        <f>+X67+1</f>
        <v>12.130555555555556</v>
      </c>
      <c r="Z67" s="2">
        <f>+X67-1.5</f>
        <v>9.6305555555555564</v>
      </c>
      <c r="AA67" s="2">
        <f>VALUE(AA6)</f>
        <v>15.5</v>
      </c>
      <c r="AB67">
        <f>IF(AA67&gt;Y67,1,"")</f>
        <v>1</v>
      </c>
      <c r="AC67" t="str">
        <f>IF(AA67&lt;Z67,1,"")</f>
        <v/>
      </c>
      <c r="AE67" s="3">
        <v>1</v>
      </c>
      <c r="AF67" s="2">
        <f>VALUE(AC6)</f>
        <v>3.0655172413793106</v>
      </c>
      <c r="AG67" s="2">
        <f>+AF67+1</f>
        <v>4.065517241379311</v>
      </c>
      <c r="AH67" s="2">
        <f>+AF67-1.5</f>
        <v>1.5655172413793106</v>
      </c>
      <c r="AI67" s="2">
        <f>VALUE(AH6)</f>
        <v>10.4</v>
      </c>
      <c r="AJ67">
        <f>IF(AI67&gt;AG67,1,"")</f>
        <v>1</v>
      </c>
      <c r="AK67" t="str">
        <f>IF(AI67&lt;AH67,1,"")</f>
        <v/>
      </c>
      <c r="AM67" s="3">
        <v>1</v>
      </c>
      <c r="AN67" s="2">
        <f>VALUE(AJ6)</f>
        <v>1.0977777777777777</v>
      </c>
      <c r="AO67" s="2">
        <f>+AN67+1</f>
        <v>2.097777777777778</v>
      </c>
      <c r="AP67" s="2">
        <f>+AN67-1.5</f>
        <v>-0.40222222222222226</v>
      </c>
      <c r="AQ67" s="2">
        <f>VALUE(AO6)</f>
        <v>7.3</v>
      </c>
      <c r="AR67">
        <f>IF(AQ67&gt;AO67,1,"")</f>
        <v>1</v>
      </c>
      <c r="AS67" t="str">
        <f>IF(AQ67&lt;AP67,1,"")</f>
        <v/>
      </c>
      <c r="AT67"/>
      <c r="AW67" s="7"/>
      <c r="AX67" s="7">
        <f>SUM(AX50:AX66)</f>
        <v>30</v>
      </c>
      <c r="AY67" s="6">
        <f>SUM(AY50:AY66)</f>
        <v>30</v>
      </c>
      <c r="AZ67" s="7">
        <f>SUM(AZ50:AZ66)</f>
        <v>30</v>
      </c>
      <c r="BA67" s="6">
        <f>SUM(BA50:BA66)</f>
        <v>30</v>
      </c>
      <c r="BB67" s="7">
        <f>SUM(BB50:BB66)</f>
        <v>30</v>
      </c>
      <c r="BC67" s="6">
        <f>SUM(BC50:BC66)</f>
        <v>30</v>
      </c>
      <c r="BM67" s="38"/>
      <c r="BN67" s="19">
        <v>9</v>
      </c>
      <c r="BO67" s="19">
        <f>VALUE(BE59)</f>
        <v>5</v>
      </c>
      <c r="BP67" s="18">
        <f>VALUE(BF59)</f>
        <v>5.5555555555555554</v>
      </c>
      <c r="BQ67"/>
      <c r="BR67"/>
      <c r="BS67"/>
    </row>
    <row r="68" spans="1:71" ht="15.75" thickBot="1" x14ac:dyDescent="0.25">
      <c r="A68" s="13">
        <v>18</v>
      </c>
      <c r="B68" s="8">
        <f>+W23</f>
        <v>15.9</v>
      </c>
      <c r="C68" s="8">
        <v>2.7241123882503193</v>
      </c>
      <c r="D68" s="8">
        <f>+H23</f>
        <v>5.6999999999999993</v>
      </c>
      <c r="E68" s="8">
        <f>+AO23</f>
        <v>3.3</v>
      </c>
      <c r="F68" s="8">
        <f>+AM23</f>
        <v>-12.3</v>
      </c>
      <c r="G68" s="8">
        <f>+I23</f>
        <v>3.4</v>
      </c>
      <c r="J68" s="8"/>
      <c r="K68" s="8"/>
      <c r="L68" s="8"/>
      <c r="M68" s="8"/>
      <c r="N68" s="8"/>
      <c r="O68" s="3">
        <v>2</v>
      </c>
      <c r="P68" s="2">
        <f>VALUE(P7)</f>
        <v>6.7666666666666675</v>
      </c>
      <c r="Q68" s="2">
        <f>+P68+1</f>
        <v>7.7666666666666675</v>
      </c>
      <c r="R68" s="2">
        <f>+P68-1.5</f>
        <v>5.2666666666666675</v>
      </c>
      <c r="S68" s="2">
        <f>VALUE(U7)</f>
        <v>7.3249999999999993</v>
      </c>
      <c r="T68" t="str">
        <f>IF(S68&gt;Q68,1,"")</f>
        <v/>
      </c>
      <c r="U68" t="str">
        <f>IF(S68&lt;R68,1,"")</f>
        <v/>
      </c>
      <c r="W68" s="3">
        <v>2</v>
      </c>
      <c r="X68" s="2">
        <f>VALUE(V7)</f>
        <v>10.865555555555554</v>
      </c>
      <c r="Y68" s="2">
        <f>+X68+1</f>
        <v>11.865555555555554</v>
      </c>
      <c r="Z68" s="2">
        <f>+X68-1.5</f>
        <v>9.3655555555555541</v>
      </c>
      <c r="AA68" s="2">
        <f>VALUE(AA7)</f>
        <v>11.5</v>
      </c>
      <c r="AB68" t="str">
        <f>IF(AA68&gt;Y68,1,"")</f>
        <v/>
      </c>
      <c r="AC68" t="str">
        <f>IF(AA68&lt;Z68,1,"")</f>
        <v/>
      </c>
      <c r="AE68" s="3">
        <v>2</v>
      </c>
      <c r="AF68" s="2">
        <f>VALUE(AC7)</f>
        <v>3.4488888888888884</v>
      </c>
      <c r="AG68" s="2">
        <f>+AF68+1</f>
        <v>4.448888888888888</v>
      </c>
      <c r="AH68" s="2">
        <f>+AF68-1.5</f>
        <v>1.9488888888888884</v>
      </c>
      <c r="AI68" s="2">
        <f>VALUE(AH7)</f>
        <v>6.1</v>
      </c>
      <c r="AJ68">
        <f>IF(AI68&gt;AG68,1,"")</f>
        <v>1</v>
      </c>
      <c r="AK68" t="str">
        <f>IF(AI68&lt;AH68,1,"")</f>
        <v/>
      </c>
      <c r="AM68" s="3">
        <v>2</v>
      </c>
      <c r="AN68" s="2">
        <f>VALUE(AJ7)</f>
        <v>2.6711111111111112</v>
      </c>
      <c r="AO68" s="2">
        <f>+AN68+1</f>
        <v>3.6711111111111112</v>
      </c>
      <c r="AP68" s="2">
        <f>+AN68-1.5</f>
        <v>1.1711111111111112</v>
      </c>
      <c r="AQ68" s="2">
        <f>VALUE(AO7)</f>
        <v>7.9</v>
      </c>
      <c r="AR68">
        <f>IF(AQ68&gt;AO68,1,"")</f>
        <v>1</v>
      </c>
      <c r="AS68" t="str">
        <f>IF(AQ68&lt;AP68,1,"")</f>
        <v/>
      </c>
      <c r="AT68"/>
      <c r="AU68" s="6" t="s">
        <v>17</v>
      </c>
      <c r="AV68" s="6"/>
      <c r="AW68" s="7" t="s">
        <v>16</v>
      </c>
      <c r="AX68" s="7"/>
      <c r="AY68" s="6"/>
      <c r="AZ68" s="1" t="s">
        <v>11</v>
      </c>
      <c r="BA68" s="6"/>
      <c r="BB68" s="1" t="s">
        <v>11</v>
      </c>
      <c r="BC68" s="6"/>
      <c r="BM68" s="38"/>
      <c r="BN68" s="15" t="s">
        <v>15</v>
      </c>
      <c r="BO68" s="15">
        <f>VALUE(BE60)</f>
        <v>46</v>
      </c>
      <c r="BP68" s="14">
        <f>VALUE(BF60)</f>
        <v>51.111111111111107</v>
      </c>
      <c r="BQ68"/>
      <c r="BR68"/>
      <c r="BS68"/>
    </row>
    <row r="69" spans="1:71" ht="15.75" thickBot="1" x14ac:dyDescent="0.25">
      <c r="A69" s="13">
        <v>19</v>
      </c>
      <c r="B69" s="8">
        <f>+W24</f>
        <v>15.5</v>
      </c>
      <c r="C69" s="8">
        <v>2.5243997445721584</v>
      </c>
      <c r="D69" s="8">
        <f>+H24</f>
        <v>7.1750000000000007</v>
      </c>
      <c r="E69" s="8">
        <f>+AO24</f>
        <v>3.1</v>
      </c>
      <c r="F69" s="8">
        <f>+AM24</f>
        <v>-17</v>
      </c>
      <c r="G69" s="8">
        <f>+I24</f>
        <v>1.2</v>
      </c>
      <c r="J69" s="8"/>
      <c r="K69" s="8"/>
      <c r="L69" s="8"/>
      <c r="M69" s="8"/>
      <c r="N69" s="8"/>
      <c r="O69" s="3">
        <v>3</v>
      </c>
      <c r="P69" s="2">
        <f>VALUE(P8)</f>
        <v>6.6622222222222227</v>
      </c>
      <c r="Q69" s="2">
        <f>+P69+1</f>
        <v>7.6622222222222227</v>
      </c>
      <c r="R69" s="2">
        <f>+P69-1.5</f>
        <v>5.1622222222222227</v>
      </c>
      <c r="S69" s="2">
        <f>VALUE(U8)</f>
        <v>10.199999999999999</v>
      </c>
      <c r="T69">
        <f>IF(S69&gt;Q69,1,"")</f>
        <v>1</v>
      </c>
      <c r="U69" t="str">
        <f>IF(S69&lt;R69,1,"")</f>
        <v/>
      </c>
      <c r="W69" s="3">
        <v>3</v>
      </c>
      <c r="X69" s="2">
        <f>VALUE(V8)</f>
        <v>10.417777777777776</v>
      </c>
      <c r="Y69" s="2">
        <f>+X69+1</f>
        <v>11.417777777777776</v>
      </c>
      <c r="Z69" s="2">
        <f>+X69-1.5</f>
        <v>8.9177777777777756</v>
      </c>
      <c r="AA69" s="2">
        <f>VALUE(AA8)</f>
        <v>11.7</v>
      </c>
      <c r="AB69">
        <f>IF(AA69&gt;Y69,1,"")</f>
        <v>1</v>
      </c>
      <c r="AC69" t="str">
        <f>IF(AA69&lt;Z69,1,"")</f>
        <v/>
      </c>
      <c r="AE69" s="3">
        <v>3</v>
      </c>
      <c r="AF69" s="2">
        <f>VALUE(AC8)</f>
        <v>2.6711111111111103</v>
      </c>
      <c r="AG69" s="2">
        <f>+AF69+1</f>
        <v>3.6711111111111103</v>
      </c>
      <c r="AH69" s="2">
        <f>+AF69-1.5</f>
        <v>1.1711111111111103</v>
      </c>
      <c r="AI69" s="2">
        <f>VALUE(AH8)</f>
        <v>5.4</v>
      </c>
      <c r="AJ69">
        <f>IF(AI69&gt;AG69,1,"")</f>
        <v>1</v>
      </c>
      <c r="AK69" t="str">
        <f>IF(AI69&lt;AH69,1,"")</f>
        <v/>
      </c>
      <c r="AM69" s="3">
        <v>3</v>
      </c>
      <c r="AN69" s="2">
        <f>VALUE(AJ8)</f>
        <v>1.3133333333333332</v>
      </c>
      <c r="AO69" s="2">
        <f>+AN69+1</f>
        <v>2.3133333333333335</v>
      </c>
      <c r="AP69" s="2">
        <f>+AN69-1.5</f>
        <v>-0.18666666666666676</v>
      </c>
      <c r="AQ69" s="2">
        <f>VALUE(AO8)</f>
        <v>1.6</v>
      </c>
      <c r="AR69" t="str">
        <f>IF(AQ69&gt;AO69,1,"")</f>
        <v/>
      </c>
      <c r="AS69" t="str">
        <f>IF(AQ69&lt;AP69,1,"")</f>
        <v/>
      </c>
      <c r="AT69"/>
      <c r="AU69" s="6"/>
      <c r="AV69" s="6">
        <v>0</v>
      </c>
      <c r="AW69" s="7" t="s">
        <v>14</v>
      </c>
      <c r="AX69" s="7">
        <f>+AX50+AZ50+BB50</f>
        <v>26</v>
      </c>
      <c r="AY69" s="6">
        <f>+AY50+BA50+BC50</f>
        <v>26</v>
      </c>
      <c r="AZ69" s="25">
        <f>+AY69/$AY$86*100</f>
        <v>28.888888888888886</v>
      </c>
      <c r="BA69" s="6"/>
      <c r="BB69" s="5">
        <f>+AX69/$AX$86*100</f>
        <v>28.888888888888886</v>
      </c>
      <c r="BC69" s="6"/>
      <c r="BM69" s="37"/>
      <c r="BN69" s="36" t="s">
        <v>0</v>
      </c>
      <c r="BO69" s="36">
        <f>VALUE(BE61)</f>
        <v>90</v>
      </c>
      <c r="BP69" s="35">
        <f>VALUE(BF61)</f>
        <v>100</v>
      </c>
      <c r="BQ69"/>
      <c r="BR69"/>
      <c r="BS69"/>
    </row>
    <row r="70" spans="1:71" ht="15.75" thickBot="1" x14ac:dyDescent="0.25">
      <c r="A70" s="26">
        <v>20</v>
      </c>
      <c r="B70" s="8">
        <f>+W25</f>
        <v>15.8</v>
      </c>
      <c r="C70" s="8">
        <v>2.3395019157088126</v>
      </c>
      <c r="D70" s="8">
        <f>+H25</f>
        <v>8.125</v>
      </c>
      <c r="E70" s="8">
        <f>+AO25</f>
        <v>2.5</v>
      </c>
      <c r="F70" s="8">
        <f>+AM25</f>
        <v>-19.7</v>
      </c>
      <c r="G70" s="8">
        <f>+I25</f>
        <v>0</v>
      </c>
      <c r="J70" s="8"/>
      <c r="K70" s="8"/>
      <c r="L70" s="8"/>
      <c r="M70" s="8"/>
      <c r="N70" s="8"/>
      <c r="O70" s="3">
        <v>4</v>
      </c>
      <c r="P70" s="2">
        <f>VALUE(P9)</f>
        <v>6.5866666666666687</v>
      </c>
      <c r="Q70" s="2">
        <f>+P70+1</f>
        <v>7.5866666666666687</v>
      </c>
      <c r="R70" s="2">
        <f>+P70-1.5</f>
        <v>5.0866666666666687</v>
      </c>
      <c r="S70" s="2">
        <f>VALUE(U9)</f>
        <v>8.6999999999999993</v>
      </c>
      <c r="T70">
        <f>IF(S70&gt;Q70,1,"")</f>
        <v>1</v>
      </c>
      <c r="U70" t="str">
        <f>IF(S70&lt;R70,1,"")</f>
        <v/>
      </c>
      <c r="W70" s="3">
        <v>4</v>
      </c>
      <c r="X70" s="2">
        <f>VALUE(V9)</f>
        <v>10.047222222222222</v>
      </c>
      <c r="Y70" s="2">
        <f>+X70+1</f>
        <v>11.047222222222222</v>
      </c>
      <c r="Z70" s="2">
        <f>+X70-1.5</f>
        <v>8.5472222222222225</v>
      </c>
      <c r="AA70" s="2">
        <f>VALUE(AA9)</f>
        <v>16</v>
      </c>
      <c r="AB70">
        <f>IF(AA70&gt;Y70,1,"")</f>
        <v>1</v>
      </c>
      <c r="AC70" t="str">
        <f>IF(AA70&lt;Z70,1,"")</f>
        <v/>
      </c>
      <c r="AE70" s="3">
        <v>4</v>
      </c>
      <c r="AF70" s="2">
        <f>VALUE(AC9)</f>
        <v>3.3822222222222234</v>
      </c>
      <c r="AG70" s="2">
        <f>+AF70+1</f>
        <v>4.3822222222222234</v>
      </c>
      <c r="AH70" s="2">
        <f>+AF70-1.5</f>
        <v>1.8822222222222234</v>
      </c>
      <c r="AI70" s="2">
        <f>VALUE(AH9)</f>
        <v>6.7</v>
      </c>
      <c r="AJ70">
        <f>IF(AI70&gt;AG70,1,"")</f>
        <v>1</v>
      </c>
      <c r="AK70" t="str">
        <f>IF(AI70&lt;AH70,1,"")</f>
        <v/>
      </c>
      <c r="AM70" s="3">
        <v>4</v>
      </c>
      <c r="AN70" s="2">
        <f>VALUE(AJ9)</f>
        <v>2.0911111111111111</v>
      </c>
      <c r="AO70" s="2">
        <f>+AN70+1</f>
        <v>3.0911111111111111</v>
      </c>
      <c r="AP70" s="2">
        <f>+AN70-1.5</f>
        <v>0.59111111111111114</v>
      </c>
      <c r="AQ70" s="2">
        <f>VALUE(AO9)</f>
        <v>8.5</v>
      </c>
      <c r="AR70">
        <f>IF(AQ70&gt;AO70,1,"")</f>
        <v>1</v>
      </c>
      <c r="AS70" t="str">
        <f>IF(AQ70&lt;AP70,1,"")</f>
        <v/>
      </c>
      <c r="AT70"/>
      <c r="AU70" s="6"/>
      <c r="AV70" s="6">
        <v>1</v>
      </c>
      <c r="AW70" s="7">
        <v>2</v>
      </c>
      <c r="AX70" s="7">
        <f>+AX51+AZ51+BB51</f>
        <v>3</v>
      </c>
      <c r="AY70" s="6">
        <f>+AY51+BA51+BC51</f>
        <v>1</v>
      </c>
      <c r="AZ70" s="25">
        <f>+AY70/$AY$86*100</f>
        <v>1.1111111111111112</v>
      </c>
      <c r="BA70" s="6"/>
      <c r="BB70" s="5">
        <f>+AX70/$AX$86*100</f>
        <v>3.3333333333333335</v>
      </c>
      <c r="BC70" s="6"/>
      <c r="BM70" s="34" t="s">
        <v>13</v>
      </c>
      <c r="BN70" s="33"/>
      <c r="BO70" s="32" t="s">
        <v>12</v>
      </c>
      <c r="BP70" s="31" t="s">
        <v>11</v>
      </c>
      <c r="BQ70"/>
      <c r="BR70"/>
      <c r="BS70"/>
    </row>
    <row r="71" spans="1:71" ht="15" x14ac:dyDescent="0.2">
      <c r="A71" s="13">
        <v>21</v>
      </c>
      <c r="B71" s="8">
        <f>+W26</f>
        <v>17.2</v>
      </c>
      <c r="C71" s="8">
        <v>2.1234738186462319</v>
      </c>
      <c r="D71" s="8">
        <f>+H26</f>
        <v>6.3249999999999993</v>
      </c>
      <c r="E71" s="8">
        <f>+AO26</f>
        <v>5.8</v>
      </c>
      <c r="F71" s="8">
        <f>+AM26</f>
        <v>-14</v>
      </c>
      <c r="G71" s="8">
        <f>+I26</f>
        <v>0</v>
      </c>
      <c r="J71" s="8"/>
      <c r="K71" s="8"/>
      <c r="L71" s="8"/>
      <c r="M71" s="8"/>
      <c r="N71" s="8"/>
      <c r="O71" s="3">
        <v>5</v>
      </c>
      <c r="P71" s="2">
        <f>VALUE(P10)</f>
        <v>6.3533333333333317</v>
      </c>
      <c r="Q71" s="2">
        <f>+P71+1</f>
        <v>7.3533333333333317</v>
      </c>
      <c r="R71" s="2">
        <f>+P71-1.5</f>
        <v>4.8533333333333317</v>
      </c>
      <c r="S71" s="2">
        <f>VALUE(U10)</f>
        <v>4.4749999999999996</v>
      </c>
      <c r="T71" t="str">
        <f>IF(S71&gt;Q71,1,"")</f>
        <v/>
      </c>
      <c r="U71">
        <f>IF(S71&lt;R71,1,"")</f>
        <v>1</v>
      </c>
      <c r="W71" s="3">
        <v>5</v>
      </c>
      <c r="X71" s="2">
        <f>VALUE(V10)</f>
        <v>10.073333333333332</v>
      </c>
      <c r="Y71" s="2">
        <f>+X71+1</f>
        <v>11.073333333333332</v>
      </c>
      <c r="Z71" s="2">
        <f>+X71-1.5</f>
        <v>8.5733333333333324</v>
      </c>
      <c r="AA71" s="2">
        <f>VALUE(AA10)</f>
        <v>9.5</v>
      </c>
      <c r="AB71" t="str">
        <f>IF(AA71&gt;Y71,1,"")</f>
        <v/>
      </c>
      <c r="AC71" t="str">
        <f>IF(AA71&lt;Z71,1,"")</f>
        <v/>
      </c>
      <c r="AE71" s="3">
        <v>5</v>
      </c>
      <c r="AF71" s="2">
        <f>VALUE(AC10)</f>
        <v>2.7022222222222232</v>
      </c>
      <c r="AG71" s="2">
        <f>+AF71+1</f>
        <v>3.7022222222222232</v>
      </c>
      <c r="AH71" s="2">
        <f>+AF71-1.5</f>
        <v>1.2022222222222232</v>
      </c>
      <c r="AI71" s="2">
        <f>VALUE(AH10)</f>
        <v>2.5</v>
      </c>
      <c r="AJ71" t="str">
        <f>IF(AI71&gt;AG71,1,"")</f>
        <v/>
      </c>
      <c r="AK71" t="str">
        <f>IF(AI71&lt;AH71,1,"")</f>
        <v/>
      </c>
      <c r="AM71" s="3">
        <v>5</v>
      </c>
      <c r="AN71" s="2">
        <f>VALUE(AJ10)</f>
        <v>1.64</v>
      </c>
      <c r="AO71" s="2">
        <f>+AN71+1</f>
        <v>2.6399999999999997</v>
      </c>
      <c r="AP71" s="2">
        <f>+AN71-1.5</f>
        <v>0.1399999999999999</v>
      </c>
      <c r="AQ71" s="2">
        <f>VALUE(AO10)</f>
        <v>0.8</v>
      </c>
      <c r="AR71" t="str">
        <f>IF(AQ71&gt;AO71,1,"")</f>
        <v/>
      </c>
      <c r="AS71" t="str">
        <f>IF(AQ71&lt;AP71,1,"")</f>
        <v/>
      </c>
      <c r="AT71"/>
      <c r="AU71" s="6"/>
      <c r="AV71" s="6">
        <v>2</v>
      </c>
      <c r="AW71" s="7">
        <v>4</v>
      </c>
      <c r="AX71" s="7">
        <f>+AX52+AZ52+BB52</f>
        <v>0</v>
      </c>
      <c r="AY71" s="6">
        <f>+AY52+BA52+BC52</f>
        <v>14</v>
      </c>
      <c r="AZ71" s="25">
        <f>+AY71/$AY$86*100</f>
        <v>15.555555555555555</v>
      </c>
      <c r="BA71" s="6"/>
      <c r="BB71" s="5">
        <f>+AX71/$AX$86*100</f>
        <v>0</v>
      </c>
      <c r="BC71" s="6"/>
      <c r="BM71" s="30" t="s">
        <v>10</v>
      </c>
      <c r="BN71" s="29"/>
      <c r="BO71" s="28">
        <f>VALUE(BK50)</f>
        <v>51</v>
      </c>
      <c r="BP71" s="27">
        <f>VALUE(BL50)</f>
        <v>56.666666666666664</v>
      </c>
      <c r="BQ71"/>
      <c r="BR71"/>
      <c r="BS71"/>
    </row>
    <row r="72" spans="1:71" ht="15" x14ac:dyDescent="0.2">
      <c r="A72" s="13">
        <v>22</v>
      </c>
      <c r="B72" s="8">
        <f>+W27</f>
        <v>16.8</v>
      </c>
      <c r="C72" s="8">
        <v>1.9054342273307789</v>
      </c>
      <c r="D72" s="8">
        <f>+H27</f>
        <v>4.5250000000000004</v>
      </c>
      <c r="E72" s="8">
        <f>+AO27</f>
        <v>4.5</v>
      </c>
      <c r="F72" s="8">
        <f>+AM27</f>
        <v>-15.5</v>
      </c>
      <c r="G72" s="8">
        <f>+I27</f>
        <v>0.6</v>
      </c>
      <c r="J72" s="8"/>
      <c r="K72" s="8"/>
      <c r="L72" s="8"/>
      <c r="M72" s="8"/>
      <c r="N72" s="8"/>
      <c r="O72" s="3">
        <v>6</v>
      </c>
      <c r="P72" s="2">
        <f>VALUE(P11)</f>
        <v>6.3272222222222227</v>
      </c>
      <c r="Q72" s="2">
        <f>+P72+1</f>
        <v>7.3272222222222227</v>
      </c>
      <c r="R72" s="2">
        <f>+P72-1.5</f>
        <v>4.8272222222222227</v>
      </c>
      <c r="S72" s="2">
        <f>VALUE(U11)</f>
        <v>4.0750000000000002</v>
      </c>
      <c r="T72" t="str">
        <f>IF(S72&gt;Q72,1,"")</f>
        <v/>
      </c>
      <c r="U72">
        <f>IF(S72&lt;R72,1,"")</f>
        <v>1</v>
      </c>
      <c r="W72" s="3">
        <v>6</v>
      </c>
      <c r="X72" s="2">
        <f>VALUE(V11)</f>
        <v>9.9572222222222191</v>
      </c>
      <c r="Y72" s="2">
        <f>+X72+1</f>
        <v>10.957222222222219</v>
      </c>
      <c r="Z72" s="2">
        <f>+X72-1.5</f>
        <v>8.4572222222222191</v>
      </c>
      <c r="AA72" s="2">
        <f>VALUE(AA11)</f>
        <v>10.1</v>
      </c>
      <c r="AB72" t="str">
        <f>IF(AA72&gt;Y72,1,"")</f>
        <v/>
      </c>
      <c r="AC72" t="str">
        <f>IF(AA72&lt;Z72,1,"")</f>
        <v/>
      </c>
      <c r="AE72" s="3">
        <v>6</v>
      </c>
      <c r="AF72" s="2">
        <f>VALUE(AC11)</f>
        <v>2.4933333333333332</v>
      </c>
      <c r="AG72" s="2">
        <f>+AF72+1</f>
        <v>3.4933333333333332</v>
      </c>
      <c r="AH72" s="2">
        <f>+AF72-1.5</f>
        <v>0.99333333333333318</v>
      </c>
      <c r="AI72" s="2">
        <f>VALUE(AH11)</f>
        <v>-1.1000000000000001</v>
      </c>
      <c r="AJ72" t="str">
        <f>IF(AI72&gt;AG72,1,"")</f>
        <v/>
      </c>
      <c r="AK72">
        <f>IF(AI72&lt;AH72,1,"")</f>
        <v>1</v>
      </c>
      <c r="AM72" s="3">
        <v>6</v>
      </c>
      <c r="AN72" s="2">
        <f>VALUE(AJ11)</f>
        <v>1.0644444444444447</v>
      </c>
      <c r="AO72" s="2">
        <f>+AN72+1</f>
        <v>2.0644444444444447</v>
      </c>
      <c r="AP72" s="2">
        <f>+AN72-1.5</f>
        <v>-0.43555555555555525</v>
      </c>
      <c r="AQ72" s="2">
        <f>VALUE(AO11)</f>
        <v>-3.8</v>
      </c>
      <c r="AR72" t="str">
        <f>IF(AQ72&gt;AO72,1,"")</f>
        <v/>
      </c>
      <c r="AS72">
        <f>IF(AQ72&lt;AP72,1,"")</f>
        <v>1</v>
      </c>
      <c r="AT72"/>
      <c r="AU72" s="6"/>
      <c r="AV72" s="6">
        <v>4</v>
      </c>
      <c r="AW72" s="7">
        <v>7</v>
      </c>
      <c r="AX72" s="7">
        <f>+AX53+AZ53+BB53</f>
        <v>0</v>
      </c>
      <c r="AY72" s="6">
        <f>+AY53+BA53+BC53</f>
        <v>29</v>
      </c>
      <c r="AZ72" s="25">
        <f>+AY72/$AY$86*100</f>
        <v>32.222222222222221</v>
      </c>
      <c r="BA72" s="6"/>
      <c r="BB72" s="5">
        <f>+AX72/$AX$86*100</f>
        <v>0</v>
      </c>
      <c r="BC72" s="6"/>
      <c r="BM72" s="23" t="s">
        <v>9</v>
      </c>
      <c r="BN72" s="22"/>
      <c r="BO72" s="19">
        <f>VALUE(BK51)</f>
        <v>25</v>
      </c>
      <c r="BP72" s="18">
        <f>VALUE(BL51)</f>
        <v>27.777777777777779</v>
      </c>
      <c r="BQ72"/>
      <c r="BR72"/>
      <c r="BS72"/>
    </row>
    <row r="73" spans="1:71" ht="15" x14ac:dyDescent="0.2">
      <c r="A73" s="13">
        <v>23</v>
      </c>
      <c r="B73" s="8">
        <f>+W28</f>
        <v>14.9</v>
      </c>
      <c r="C73" s="8">
        <v>1.6990485312899104</v>
      </c>
      <c r="D73" s="8">
        <f>+H28</f>
        <v>2.2250000000000001</v>
      </c>
      <c r="E73" s="8">
        <f>+AO28</f>
        <v>-2.8</v>
      </c>
      <c r="F73" s="8">
        <f>+AM28</f>
        <v>-21.2</v>
      </c>
      <c r="G73" s="8">
        <f>+I28</f>
        <v>0</v>
      </c>
      <c r="J73" s="8"/>
      <c r="K73" s="8"/>
      <c r="L73" s="8"/>
      <c r="M73" s="8"/>
      <c r="N73" s="8"/>
      <c r="O73" s="3">
        <v>7</v>
      </c>
      <c r="P73" s="2">
        <f>VALUE(P12)</f>
        <v>6.5827777777777774</v>
      </c>
      <c r="Q73" s="2">
        <f>+P73+1</f>
        <v>7.5827777777777774</v>
      </c>
      <c r="R73" s="2">
        <f>+P73-1.5</f>
        <v>5.0827777777777774</v>
      </c>
      <c r="S73" s="2">
        <f>VALUE(U12)</f>
        <v>7.625</v>
      </c>
      <c r="T73">
        <f>IF(S73&gt;Q73,1,"")</f>
        <v>1</v>
      </c>
      <c r="U73" t="str">
        <f>IF(S73&lt;R73,1,"")</f>
        <v/>
      </c>
      <c r="W73" s="3">
        <v>7</v>
      </c>
      <c r="X73" s="2">
        <f>VALUE(V12)</f>
        <v>9.82</v>
      </c>
      <c r="Y73" s="2">
        <f>+X73+1</f>
        <v>10.82</v>
      </c>
      <c r="Z73" s="2">
        <f>+X73-1.5</f>
        <v>8.32</v>
      </c>
      <c r="AA73" s="2">
        <f>VALUE(AA12)</f>
        <v>10.9</v>
      </c>
      <c r="AB73">
        <f>IF(AA73&gt;Y73,1,"")</f>
        <v>1</v>
      </c>
      <c r="AC73" t="str">
        <f>IF(AA73&lt;Z73,1,"")</f>
        <v/>
      </c>
      <c r="AE73" s="3">
        <v>7</v>
      </c>
      <c r="AF73" s="2">
        <f>VALUE(AC12)</f>
        <v>3.0955555555555554</v>
      </c>
      <c r="AG73" s="2">
        <f>+AF73+1</f>
        <v>4.0955555555555554</v>
      </c>
      <c r="AH73" s="2">
        <f>+AF73-1.5</f>
        <v>1.5955555555555554</v>
      </c>
      <c r="AI73" s="2">
        <f>VALUE(AH12)</f>
        <v>0.1</v>
      </c>
      <c r="AJ73" t="str">
        <f>IF(AI73&gt;AG73,1,"")</f>
        <v/>
      </c>
      <c r="AK73">
        <f>IF(AI73&lt;AH73,1,"")</f>
        <v>1</v>
      </c>
      <c r="AM73" s="3">
        <v>7</v>
      </c>
      <c r="AN73" s="2">
        <f>VALUE(AJ12)</f>
        <v>1.5511111111111107</v>
      </c>
      <c r="AO73" s="2">
        <f>+AN73+1</f>
        <v>2.5511111111111107</v>
      </c>
      <c r="AP73" s="2">
        <f>+AN73-1.5</f>
        <v>5.1111111111110663E-2</v>
      </c>
      <c r="AQ73" s="2">
        <f>VALUE(AO12)</f>
        <v>-3.1</v>
      </c>
      <c r="AR73" t="str">
        <f>IF(AQ73&gt;AO73,1,"")</f>
        <v/>
      </c>
      <c r="AS73">
        <f>IF(AQ73&lt;AP73,1,"")</f>
        <v>1</v>
      </c>
      <c r="AT73"/>
      <c r="AU73" s="6"/>
      <c r="AV73" s="6">
        <v>7</v>
      </c>
      <c r="AW73" s="7">
        <v>9</v>
      </c>
      <c r="AX73" s="7">
        <f>+AX54+AZ54+BB54</f>
        <v>0</v>
      </c>
      <c r="AY73" s="6">
        <f>+AY54+BA54+BC54</f>
        <v>15</v>
      </c>
      <c r="AZ73" s="25">
        <f>+AY73/$AY$86*100</f>
        <v>16.666666666666664</v>
      </c>
      <c r="BA73" s="6"/>
      <c r="BB73" s="5">
        <f>+AX73/$AX$86*100</f>
        <v>0</v>
      </c>
      <c r="BC73" s="6"/>
      <c r="BM73" s="23" t="s">
        <v>8</v>
      </c>
      <c r="BN73" s="22"/>
      <c r="BO73" s="19">
        <f>VALUE(BK52)</f>
        <v>0</v>
      </c>
      <c r="BP73" s="18">
        <f>VALUE(BL52)</f>
        <v>0</v>
      </c>
      <c r="BQ73"/>
      <c r="BR73"/>
      <c r="BS73"/>
    </row>
    <row r="74" spans="1:71" ht="15" x14ac:dyDescent="0.2">
      <c r="A74" s="13">
        <v>24</v>
      </c>
      <c r="B74" s="8">
        <f>+W29</f>
        <v>14.7</v>
      </c>
      <c r="C74" s="8">
        <v>1.4888633461047254</v>
      </c>
      <c r="D74" s="8">
        <f>+H29</f>
        <v>7.4999999999999956E-2</v>
      </c>
      <c r="E74" s="8">
        <f>+AO29</f>
        <v>-1.6</v>
      </c>
      <c r="F74" s="8">
        <f>+AM29</f>
        <v>-18</v>
      </c>
      <c r="G74" s="8">
        <f>+I29</f>
        <v>0</v>
      </c>
      <c r="J74" s="8"/>
      <c r="K74" s="8"/>
      <c r="L74" s="8"/>
      <c r="M74" s="8"/>
      <c r="N74" s="8"/>
      <c r="O74" s="3">
        <v>8</v>
      </c>
      <c r="P74" s="2">
        <f>VALUE(P13)</f>
        <v>6.0061111111111121</v>
      </c>
      <c r="Q74" s="2">
        <f>+P74+1</f>
        <v>7.0061111111111121</v>
      </c>
      <c r="R74" s="2">
        <f>+P74-1.5</f>
        <v>4.5061111111111121</v>
      </c>
      <c r="S74" s="2">
        <f>VALUE(U13)</f>
        <v>6.0249999999999995</v>
      </c>
      <c r="T74" t="str">
        <f>IF(S74&gt;Q74,1,"")</f>
        <v/>
      </c>
      <c r="U74" t="str">
        <f>IF(S74&lt;R74,1,"")</f>
        <v/>
      </c>
      <c r="W74" s="3">
        <v>8</v>
      </c>
      <c r="X74" s="2">
        <f>VALUE(V13)</f>
        <v>9.91</v>
      </c>
      <c r="Y74" s="2">
        <f>+X74+1</f>
        <v>10.91</v>
      </c>
      <c r="Z74" s="2">
        <f>+X74-1.5</f>
        <v>8.41</v>
      </c>
      <c r="AA74" s="2">
        <f>VALUE(AA13)</f>
        <v>9.1</v>
      </c>
      <c r="AB74" t="str">
        <f>IF(AA74&gt;Y74,1,"")</f>
        <v/>
      </c>
      <c r="AC74" t="str">
        <f>IF(AA74&lt;Z74,1,"")</f>
        <v/>
      </c>
      <c r="AE74" s="3">
        <v>8</v>
      </c>
      <c r="AF74" s="2">
        <f>VALUE(AC13)</f>
        <v>3.0622222222222217</v>
      </c>
      <c r="AG74" s="2">
        <f>+AF74+1</f>
        <v>4.0622222222222213</v>
      </c>
      <c r="AH74" s="2">
        <f>+AF74-1.5</f>
        <v>1.5622222222222217</v>
      </c>
      <c r="AI74" s="2">
        <f>VALUE(AH13)</f>
        <v>2.6</v>
      </c>
      <c r="AJ74" t="str">
        <f>IF(AI74&gt;AG74,1,"")</f>
        <v/>
      </c>
      <c r="AK74" t="str">
        <f>IF(AI74&lt;AH74,1,"")</f>
        <v/>
      </c>
      <c r="AM74" s="3">
        <v>8</v>
      </c>
      <c r="AN74" s="2">
        <f>VALUE(AJ13)</f>
        <v>2.253333333333333</v>
      </c>
      <c r="AO74" s="2">
        <f>+AN74+1</f>
        <v>3.253333333333333</v>
      </c>
      <c r="AP74" s="2">
        <f>+AN74-1.5</f>
        <v>0.75333333333333297</v>
      </c>
      <c r="AQ74" s="2">
        <f>VALUE(AO13)</f>
        <v>-1</v>
      </c>
      <c r="AR74" t="str">
        <f>IF(AQ74&gt;AO74,1,"")</f>
        <v/>
      </c>
      <c r="AS74">
        <f>IF(AQ74&lt;AP74,1,"")</f>
        <v>1</v>
      </c>
      <c r="AT74"/>
      <c r="AU74" s="6"/>
      <c r="AV74" s="6">
        <v>9</v>
      </c>
      <c r="AW74" s="7">
        <v>11</v>
      </c>
      <c r="AX74" s="7">
        <f>+AX55+AZ55+BB55</f>
        <v>0</v>
      </c>
      <c r="AY74" s="6">
        <f>+AY55+BA55+BC55</f>
        <v>4</v>
      </c>
      <c r="AZ74" s="25">
        <f>+AY74/$AY$86*100</f>
        <v>4.4444444444444446</v>
      </c>
      <c r="BA74" s="6"/>
      <c r="BB74" s="5">
        <f>+AX74/$AX$86*100</f>
        <v>0</v>
      </c>
      <c r="BC74" s="6"/>
      <c r="BM74" s="23" t="s">
        <v>7</v>
      </c>
      <c r="BN74" s="22"/>
      <c r="BO74" s="19">
        <f>VALUE(BK53)</f>
        <v>0</v>
      </c>
      <c r="BP74" s="18">
        <f>VALUE(BL53)</f>
        <v>0</v>
      </c>
      <c r="BQ74"/>
      <c r="BR74"/>
      <c r="BS74"/>
    </row>
    <row r="75" spans="1:71" ht="15.75" thickBot="1" x14ac:dyDescent="0.25">
      <c r="A75" s="26">
        <v>25</v>
      </c>
      <c r="B75" s="8">
        <f>+W30</f>
        <v>15.1</v>
      </c>
      <c r="C75" s="8">
        <v>1.3166411238825031</v>
      </c>
      <c r="D75" s="8">
        <f>+H30</f>
        <v>4.0250000000000004</v>
      </c>
      <c r="E75" s="8">
        <f>+AO30</f>
        <v>-6.4</v>
      </c>
      <c r="F75" s="8">
        <f>+AM30</f>
        <v>-7.5</v>
      </c>
      <c r="G75" s="8">
        <f>+I30</f>
        <v>0.9</v>
      </c>
      <c r="J75" s="8"/>
      <c r="K75" s="8"/>
      <c r="L75" s="8"/>
      <c r="M75" s="8"/>
      <c r="N75" s="8"/>
      <c r="O75" s="3">
        <v>9</v>
      </c>
      <c r="P75" s="2">
        <f>VALUE(P14)</f>
        <v>5.2316666666666656</v>
      </c>
      <c r="Q75" s="2">
        <f>+P75+1</f>
        <v>6.2316666666666656</v>
      </c>
      <c r="R75" s="2">
        <f>+P75-1.5</f>
        <v>3.7316666666666656</v>
      </c>
      <c r="S75" s="2">
        <f>VALUE(U14)</f>
        <v>3.2750000000000004</v>
      </c>
      <c r="T75" t="str">
        <f>IF(S75&gt;Q75,1,"")</f>
        <v/>
      </c>
      <c r="U75">
        <f>IF(S75&lt;R75,1,"")</f>
        <v>1</v>
      </c>
      <c r="W75" s="3">
        <v>9</v>
      </c>
      <c r="X75" s="2">
        <f>VALUE(V14)</f>
        <v>9.2961111111111094</v>
      </c>
      <c r="Y75" s="2">
        <f>+X75+1</f>
        <v>10.296111111111109</v>
      </c>
      <c r="Z75" s="2">
        <f>+X75-1.5</f>
        <v>7.7961111111111094</v>
      </c>
      <c r="AA75" s="2">
        <f>VALUE(AA14)</f>
        <v>8.6999999999999993</v>
      </c>
      <c r="AB75" t="str">
        <f>IF(AA75&gt;Y75,1,"")</f>
        <v/>
      </c>
      <c r="AC75" t="str">
        <f>IF(AA75&lt;Z75,1,"")</f>
        <v/>
      </c>
      <c r="AE75" s="3">
        <v>9</v>
      </c>
      <c r="AF75" s="2">
        <f>VALUE(AC14)</f>
        <v>1.8999999999999995</v>
      </c>
      <c r="AG75" s="2">
        <f>+AF75+1</f>
        <v>2.8999999999999995</v>
      </c>
      <c r="AH75" s="2">
        <f>+AF75-1.5</f>
        <v>0.39999999999999947</v>
      </c>
      <c r="AI75" s="2">
        <f>VALUE(AH14)</f>
        <v>-0.1</v>
      </c>
      <c r="AJ75" t="str">
        <f>IF(AI75&gt;AG75,1,"")</f>
        <v/>
      </c>
      <c r="AK75">
        <f>IF(AI75&lt;AH75,1,"")</f>
        <v>1</v>
      </c>
      <c r="AM75" s="3">
        <v>9</v>
      </c>
      <c r="AN75" s="2">
        <f>VALUE(AJ14)</f>
        <v>0.75111111111111106</v>
      </c>
      <c r="AO75" s="2">
        <f>+AN75+1</f>
        <v>1.7511111111111111</v>
      </c>
      <c r="AP75" s="2">
        <f>+AN75-1.5</f>
        <v>-0.74888888888888894</v>
      </c>
      <c r="AQ75" s="2">
        <f>VALUE(AO14)</f>
        <v>0</v>
      </c>
      <c r="AR75" t="str">
        <f>IF(AQ75&gt;AO75,1,"")</f>
        <v/>
      </c>
      <c r="AS75" t="str">
        <f>IF(AQ75&lt;AP75,1,"")</f>
        <v/>
      </c>
      <c r="AT75"/>
      <c r="AU75" s="6"/>
      <c r="AV75" s="6">
        <v>12</v>
      </c>
      <c r="AW75" s="7">
        <v>13</v>
      </c>
      <c r="AX75" s="7">
        <f>+AX56+AZ56+BB56</f>
        <v>0</v>
      </c>
      <c r="AY75" s="6">
        <f>+AY56+BA56+BC56</f>
        <v>1</v>
      </c>
      <c r="AZ75" s="25">
        <f>+AY75/$AY$86*100</f>
        <v>1.1111111111111112</v>
      </c>
      <c r="BA75" s="6"/>
      <c r="BB75" s="5">
        <f>+AX75/$AX$86*100</f>
        <v>0</v>
      </c>
      <c r="BC75" s="6"/>
      <c r="BM75" s="23" t="s">
        <v>6</v>
      </c>
      <c r="BN75" s="22"/>
      <c r="BO75" s="19">
        <f>VALUE(BK54)</f>
        <v>0</v>
      </c>
      <c r="BP75" s="18">
        <f>VALUE(BL54)</f>
        <v>0</v>
      </c>
      <c r="BQ75"/>
      <c r="BR75"/>
      <c r="BS75"/>
    </row>
    <row r="76" spans="1:71" ht="15" x14ac:dyDescent="0.2">
      <c r="A76" s="13">
        <v>26</v>
      </c>
      <c r="B76" s="8">
        <f>+W31</f>
        <v>16.600000000000001</v>
      </c>
      <c r="C76" s="8">
        <v>1.1838825031928479</v>
      </c>
      <c r="D76" s="8">
        <f>+H31</f>
        <v>0.57500000000000007</v>
      </c>
      <c r="E76" s="8">
        <f>+AO31</f>
        <v>2.5</v>
      </c>
      <c r="F76" s="8">
        <f>+AM31</f>
        <v>-13.6</v>
      </c>
      <c r="G76" s="8">
        <f>+I31</f>
        <v>24.2</v>
      </c>
      <c r="J76" s="8"/>
      <c r="K76" s="8"/>
      <c r="L76" s="8"/>
      <c r="M76" s="8"/>
      <c r="N76" s="8"/>
      <c r="O76" s="3">
        <v>10</v>
      </c>
      <c r="P76" s="2">
        <f>VALUE(P15)</f>
        <v>4.9188888888888904</v>
      </c>
      <c r="Q76" s="2">
        <f>+P76+1</f>
        <v>5.9188888888888904</v>
      </c>
      <c r="R76" s="2">
        <f>+P76-1.5</f>
        <v>3.4188888888888904</v>
      </c>
      <c r="S76" s="2">
        <f>VALUE(U15)</f>
        <v>8.4499999999999993</v>
      </c>
      <c r="T76">
        <f>IF(S76&gt;Q76,1,"")</f>
        <v>1</v>
      </c>
      <c r="U76" t="str">
        <f>IF(S76&lt;R76,1,"")</f>
        <v/>
      </c>
      <c r="W76" s="3">
        <v>10</v>
      </c>
      <c r="X76" s="2">
        <f>VALUE(V15)</f>
        <v>7.9783333333333326</v>
      </c>
      <c r="Y76" s="2">
        <f>+X76+1</f>
        <v>8.9783333333333317</v>
      </c>
      <c r="Z76" s="2">
        <f>+X76-1.5</f>
        <v>6.4783333333333326</v>
      </c>
      <c r="AA76" s="2">
        <f>VALUE(AA15)</f>
        <v>11.9</v>
      </c>
      <c r="AB76">
        <f>IF(AA76&gt;Y76,1,"")</f>
        <v>1</v>
      </c>
      <c r="AC76" t="str">
        <f>IF(AA76&lt;Z76,1,"")</f>
        <v/>
      </c>
      <c r="AE76" s="3">
        <v>10</v>
      </c>
      <c r="AF76" s="2">
        <f>VALUE(AC15)</f>
        <v>1.6755555555555555</v>
      </c>
      <c r="AG76" s="2">
        <f>+AF76+1</f>
        <v>2.6755555555555555</v>
      </c>
      <c r="AH76" s="2">
        <f>+AF76-1.5</f>
        <v>0.17555555555555546</v>
      </c>
      <c r="AI76" s="2">
        <f>VALUE(AH15)</f>
        <v>0.3</v>
      </c>
      <c r="AJ76" t="str">
        <f>IF(AI76&gt;AG76,1,"")</f>
        <v/>
      </c>
      <c r="AK76" t="str">
        <f>IF(AI76&lt;AH76,1,"")</f>
        <v/>
      </c>
      <c r="AM76" s="3">
        <v>10</v>
      </c>
      <c r="AN76" s="2">
        <f>VALUE(AJ15)</f>
        <v>0.59111111111111114</v>
      </c>
      <c r="AO76" s="2">
        <f>+AN76+1</f>
        <v>1.5911111111111111</v>
      </c>
      <c r="AP76" s="2">
        <f>+AN76-1.5</f>
        <v>-0.90888888888888886</v>
      </c>
      <c r="AQ76" s="2">
        <f>VALUE(AO15)</f>
        <v>-2.5</v>
      </c>
      <c r="AR76" t="str">
        <f>IF(AQ76&gt;AO76,1,"")</f>
        <v/>
      </c>
      <c r="AS76">
        <f>IF(AQ76&lt;AP76,1,"")</f>
        <v>1</v>
      </c>
      <c r="AT76"/>
      <c r="AU76" s="6"/>
      <c r="AV76" s="6">
        <v>16</v>
      </c>
      <c r="AW76" s="7">
        <v>16</v>
      </c>
      <c r="AX76" s="7">
        <f>+AX57+AZ57+BB57</f>
        <v>7</v>
      </c>
      <c r="AY76" s="6">
        <f>+AY57+BA57+BC57</f>
        <v>0</v>
      </c>
      <c r="AZ76" s="25">
        <f>+AY76/$AY$86*100</f>
        <v>0</v>
      </c>
      <c r="BA76" s="6"/>
      <c r="BB76" s="5">
        <f>+AX76/$AX$86*100</f>
        <v>7.7777777777777777</v>
      </c>
      <c r="BC76" s="6"/>
      <c r="BM76" s="23" t="s">
        <v>5</v>
      </c>
      <c r="BN76" s="22"/>
      <c r="BO76" s="19">
        <f>VALUE(BK55)</f>
        <v>0</v>
      </c>
      <c r="BP76" s="18">
        <f>VALUE(BL55)</f>
        <v>0</v>
      </c>
      <c r="BQ76"/>
      <c r="BR76"/>
      <c r="BS76"/>
    </row>
    <row r="77" spans="1:71" ht="15" x14ac:dyDescent="0.2">
      <c r="A77" s="13">
        <v>27</v>
      </c>
      <c r="B77" s="8">
        <f>+W32</f>
        <v>15.7</v>
      </c>
      <c r="C77" s="8">
        <v>1.0750063856960406</v>
      </c>
      <c r="D77" s="8">
        <f>+H32</f>
        <v>0.625</v>
      </c>
      <c r="E77" s="8">
        <f>+AO32</f>
        <v>-1.4</v>
      </c>
      <c r="F77" s="8">
        <f>+AM32</f>
        <v>-18.3</v>
      </c>
      <c r="G77" s="8">
        <f>+I32</f>
        <v>0</v>
      </c>
      <c r="J77" s="8"/>
      <c r="K77" s="8"/>
      <c r="L77" s="8"/>
      <c r="M77" s="8"/>
      <c r="N77" s="8"/>
      <c r="O77" s="3">
        <v>11</v>
      </c>
      <c r="P77" s="2">
        <f>VALUE(P16)</f>
        <v>4.4988888888888896</v>
      </c>
      <c r="Q77" s="2">
        <f>+P77+1</f>
        <v>5.4988888888888896</v>
      </c>
      <c r="R77" s="2">
        <f>+P77-1.5</f>
        <v>2.9988888888888896</v>
      </c>
      <c r="S77" s="2">
        <f>VALUE(U16)</f>
        <v>5.4750000000000005</v>
      </c>
      <c r="T77" t="str">
        <f>IF(S77&gt;Q77,1,"")</f>
        <v/>
      </c>
      <c r="U77" t="str">
        <f>IF(S77&lt;R77,1,"")</f>
        <v/>
      </c>
      <c r="W77" s="3">
        <v>11</v>
      </c>
      <c r="X77" s="2">
        <f>VALUE(V16)</f>
        <v>7.8599999999999985</v>
      </c>
      <c r="Y77" s="2">
        <f>+X77+1</f>
        <v>8.86</v>
      </c>
      <c r="Z77" s="2">
        <f>+X77-1.5</f>
        <v>6.3599999999999985</v>
      </c>
      <c r="AA77" s="2">
        <f>VALUE(AA16)</f>
        <v>11.6</v>
      </c>
      <c r="AB77">
        <f>IF(AA77&gt;Y77,1,"")</f>
        <v>1</v>
      </c>
      <c r="AC77" t="str">
        <f>IF(AA77&lt;Z77,1,"")</f>
        <v/>
      </c>
      <c r="AE77" s="3">
        <v>11</v>
      </c>
      <c r="AF77" s="2">
        <f>VALUE(AC16)</f>
        <v>1.1888888888888884</v>
      </c>
      <c r="AG77" s="2">
        <f>+AF77+1</f>
        <v>2.1888888888888882</v>
      </c>
      <c r="AH77" s="2">
        <f>+AF77-1.5</f>
        <v>-0.31111111111111156</v>
      </c>
      <c r="AI77" s="2">
        <f>VALUE(AH16)</f>
        <v>3.6</v>
      </c>
      <c r="AJ77">
        <f>IF(AI77&gt;AG77,1,"")</f>
        <v>1</v>
      </c>
      <c r="AK77" t="str">
        <f>IF(AI77&lt;AH77,1,"")</f>
        <v/>
      </c>
      <c r="AM77" s="3">
        <v>11</v>
      </c>
      <c r="AN77" s="2">
        <f>VALUE(AJ16)</f>
        <v>0.21555555555555581</v>
      </c>
      <c r="AO77" s="2">
        <f>+AN77+1</f>
        <v>1.2155555555555557</v>
      </c>
      <c r="AP77" s="2">
        <f>+AN77-1.5</f>
        <v>-1.2844444444444443</v>
      </c>
      <c r="AQ77" s="2">
        <f>VALUE(AO16)</f>
        <v>1.7</v>
      </c>
      <c r="AR77">
        <f>IF(AQ77&gt;AO77,1,"")</f>
        <v>1</v>
      </c>
      <c r="AS77" t="str">
        <f>IF(AQ77&lt;AP77,1,"")</f>
        <v/>
      </c>
      <c r="AT77"/>
      <c r="AW77" s="7">
        <v>18</v>
      </c>
      <c r="AX77" s="7">
        <f>+AX58+AZ58+BB58</f>
        <v>8</v>
      </c>
      <c r="AZ77" s="6">
        <f>SUM(AZ69:AZ76)</f>
        <v>99.999999999999986</v>
      </c>
      <c r="BB77" s="5">
        <f>+AX77/$AX$86*100</f>
        <v>8.8888888888888893</v>
      </c>
      <c r="BM77" s="23" t="s">
        <v>4</v>
      </c>
      <c r="BN77" s="22"/>
      <c r="BO77" s="19">
        <f>VALUE(BK56)</f>
        <v>0</v>
      </c>
      <c r="BP77" s="18">
        <f>VALUE(BL56)</f>
        <v>0</v>
      </c>
      <c r="BQ77"/>
      <c r="BR77"/>
      <c r="BS77"/>
    </row>
    <row r="78" spans="1:71" ht="15" x14ac:dyDescent="0.2">
      <c r="A78" s="13">
        <v>28</v>
      </c>
      <c r="B78" s="8">
        <f>+W33</f>
        <v>14.8</v>
      </c>
      <c r="C78" s="8">
        <v>0.9580523627075348</v>
      </c>
      <c r="D78" s="8">
        <f>+H33</f>
        <v>0.30000000000000004</v>
      </c>
      <c r="E78" s="8">
        <f>+AO33</f>
        <v>-0.1</v>
      </c>
      <c r="F78" s="8">
        <f>+AM33</f>
        <v>-14.4</v>
      </c>
      <c r="G78" s="8">
        <f>+I33</f>
        <v>9</v>
      </c>
      <c r="J78" s="8"/>
      <c r="K78" s="8"/>
      <c r="L78" s="8"/>
      <c r="M78" s="8"/>
      <c r="N78" s="8"/>
      <c r="O78" s="3">
        <v>12</v>
      </c>
      <c r="P78" s="2">
        <f>VALUE(P17)</f>
        <v>4.4705555555555554</v>
      </c>
      <c r="Q78" s="2">
        <f>+P78+1</f>
        <v>5.4705555555555554</v>
      </c>
      <c r="R78" s="2">
        <f>+P78-1.5</f>
        <v>2.9705555555555554</v>
      </c>
      <c r="S78" s="2">
        <f>VALUE(U17)</f>
        <v>2.625</v>
      </c>
      <c r="T78" t="str">
        <f>IF(S78&gt;Q78,1,"")</f>
        <v/>
      </c>
      <c r="U78">
        <f>IF(S78&lt;R78,1,"")</f>
        <v>1</v>
      </c>
      <c r="W78" s="3">
        <v>12</v>
      </c>
      <c r="X78" s="2">
        <f>VALUE(V17)</f>
        <v>7.6844444444444457</v>
      </c>
      <c r="Y78" s="2">
        <f>+X78+1</f>
        <v>8.6844444444444449</v>
      </c>
      <c r="Z78" s="2">
        <f>+X78-1.5</f>
        <v>6.1844444444444457</v>
      </c>
      <c r="AA78" s="2">
        <f>VALUE(AA17)</f>
        <v>7.1</v>
      </c>
      <c r="AB78" t="str">
        <f>IF(AA78&gt;Y78,1,"")</f>
        <v/>
      </c>
      <c r="AC78" t="str">
        <f>IF(AA78&lt;Z78,1,"")</f>
        <v/>
      </c>
      <c r="AE78" s="3">
        <v>12</v>
      </c>
      <c r="AF78" s="2">
        <f>VALUE(AC17)</f>
        <v>1.3266666666666667</v>
      </c>
      <c r="AG78" s="2">
        <f>+AF78+1</f>
        <v>2.3266666666666667</v>
      </c>
      <c r="AH78" s="2">
        <f>+AF78-1.5</f>
        <v>-0.17333333333333334</v>
      </c>
      <c r="AI78" s="2">
        <f>VALUE(AH17)</f>
        <v>-1</v>
      </c>
      <c r="AJ78" t="str">
        <f>IF(AI78&gt;AG78,1,"")</f>
        <v/>
      </c>
      <c r="AK78">
        <f>IF(AI78&lt;AH78,1,"")</f>
        <v>1</v>
      </c>
      <c r="AM78" s="3">
        <v>12</v>
      </c>
      <c r="AN78" s="2">
        <f>VALUE(AJ17)</f>
        <v>0.37777777777777793</v>
      </c>
      <c r="AO78" s="2">
        <f>+AN78+1</f>
        <v>1.377777777777778</v>
      </c>
      <c r="AP78" s="2">
        <f>+AN78-1.5</f>
        <v>-1.122222222222222</v>
      </c>
      <c r="AQ78" s="2">
        <f>VALUE(AO17)</f>
        <v>-0.9</v>
      </c>
      <c r="AR78" t="str">
        <f>IF(AQ78&gt;AO78,1,"")</f>
        <v/>
      </c>
      <c r="AS78" t="str">
        <f>IF(AQ78&lt;AP78,1,"")</f>
        <v/>
      </c>
      <c r="AT78"/>
      <c r="AW78" s="7">
        <v>20</v>
      </c>
      <c r="AX78" s="7">
        <f>+AX59+AZ59+BB59</f>
        <v>34</v>
      </c>
      <c r="BB78" s="24">
        <f>+AX78/$AX$86*100</f>
        <v>37.777777777777779</v>
      </c>
      <c r="BM78" s="23" t="s">
        <v>3</v>
      </c>
      <c r="BN78" s="22"/>
      <c r="BO78" s="19">
        <f>VALUE(BK57)</f>
        <v>14</v>
      </c>
      <c r="BP78" s="18">
        <f>VALUE(BL57)</f>
        <v>15.555555555555555</v>
      </c>
      <c r="BQ78"/>
      <c r="BR78"/>
      <c r="BS78"/>
    </row>
    <row r="79" spans="1:71" ht="15" x14ac:dyDescent="0.2">
      <c r="A79" s="13">
        <v>29</v>
      </c>
      <c r="B79" s="8">
        <f>+W34</f>
        <v>12.5</v>
      </c>
      <c r="C79" s="8">
        <v>0.80782247765006421</v>
      </c>
      <c r="D79" s="8">
        <f>+H34</f>
        <v>-0.67500000000000004</v>
      </c>
      <c r="E79" s="8">
        <f>+AO34</f>
        <v>-0.7</v>
      </c>
      <c r="F79" s="8">
        <f>+AM34</f>
        <v>-20.100000000000001</v>
      </c>
      <c r="G79" s="8">
        <f>+I34</f>
        <v>0.2</v>
      </c>
      <c r="J79" s="8"/>
      <c r="K79" s="8"/>
      <c r="L79" s="8"/>
      <c r="M79" s="8"/>
      <c r="N79" s="8"/>
      <c r="O79" s="3">
        <v>13</v>
      </c>
      <c r="P79" s="2">
        <f>VALUE(P18)</f>
        <v>3.8422222222222229</v>
      </c>
      <c r="Q79" s="2">
        <f>+P79+1</f>
        <v>4.8422222222222224</v>
      </c>
      <c r="R79" s="2">
        <f>+P79-1.5</f>
        <v>2.3422222222222229</v>
      </c>
      <c r="S79" s="2">
        <f>VALUE(U18)</f>
        <v>2.625</v>
      </c>
      <c r="T79" t="str">
        <f>IF(S79&gt;Q79,1,"")</f>
        <v/>
      </c>
      <c r="U79" t="str">
        <f>IF(S79&lt;R79,1,"")</f>
        <v/>
      </c>
      <c r="W79" s="3">
        <v>13</v>
      </c>
      <c r="X79" s="2">
        <f>VALUE(V18)</f>
        <v>7.2283333333333326</v>
      </c>
      <c r="Y79" s="2">
        <f>+X79+1</f>
        <v>8.2283333333333317</v>
      </c>
      <c r="Z79" s="2">
        <f>+X79-1.5</f>
        <v>5.7283333333333326</v>
      </c>
      <c r="AA79" s="2">
        <f>VALUE(AA18)</f>
        <v>5.2</v>
      </c>
      <c r="AB79" t="str">
        <f>IF(AA79&gt;Y79,1,"")</f>
        <v/>
      </c>
      <c r="AC79">
        <f>IF(AA79&lt;Z79,1,"")</f>
        <v>1</v>
      </c>
      <c r="AE79" s="3">
        <v>13</v>
      </c>
      <c r="AF79" s="2">
        <f>VALUE(AC18)</f>
        <v>0.93111111111111122</v>
      </c>
      <c r="AG79" s="2">
        <f>+AF79+1</f>
        <v>1.9311111111111112</v>
      </c>
      <c r="AH79" s="2">
        <f>+AF79-1.5</f>
        <v>-0.56888888888888878</v>
      </c>
      <c r="AI79" s="2">
        <f>VALUE(AH18)</f>
        <v>-2</v>
      </c>
      <c r="AJ79" t="str">
        <f>IF(AI79&gt;AG79,1,"")</f>
        <v/>
      </c>
      <c r="AK79">
        <f>IF(AI79&lt;AH79,1,"")</f>
        <v>1</v>
      </c>
      <c r="AM79" s="3">
        <v>13</v>
      </c>
      <c r="AN79" s="2">
        <f>VALUE(AJ18)</f>
        <v>0.47333333333333327</v>
      </c>
      <c r="AO79" s="2">
        <f>+AN79+1</f>
        <v>1.4733333333333332</v>
      </c>
      <c r="AP79" s="2">
        <f>+AN79-1.5</f>
        <v>-1.0266666666666668</v>
      </c>
      <c r="AQ79" s="2">
        <f>VALUE(AO18)</f>
        <v>-4.0999999999999996</v>
      </c>
      <c r="AR79" t="str">
        <f>IF(AQ79&gt;AO79,1,"")</f>
        <v/>
      </c>
      <c r="AS79">
        <f>IF(AQ79&lt;AP79,1,"")</f>
        <v>1</v>
      </c>
      <c r="AT79"/>
      <c r="AW79" s="7">
        <v>22</v>
      </c>
      <c r="AX79" s="7">
        <f>+AX60+AZ60+BB60</f>
        <v>2</v>
      </c>
      <c r="BB79" s="5">
        <f>+AX79/$AX$86*100</f>
        <v>2.2222222222222223</v>
      </c>
      <c r="BM79" s="21" t="s">
        <v>2</v>
      </c>
      <c r="BN79" s="20"/>
      <c r="BO79" s="19">
        <f>VALUE(BK58)</f>
        <v>0</v>
      </c>
      <c r="BP79" s="18">
        <f>VALUE(BL58)</f>
        <v>0</v>
      </c>
      <c r="BQ79"/>
      <c r="BR79"/>
      <c r="BS79"/>
    </row>
    <row r="80" spans="1:71" ht="15.75" thickBot="1" x14ac:dyDescent="0.25">
      <c r="A80" s="13">
        <v>30</v>
      </c>
      <c r="B80" s="8">
        <f>+W35</f>
        <v>14.6</v>
      </c>
      <c r="C80" s="8">
        <v>0.66040868454661572</v>
      </c>
      <c r="D80" s="8">
        <f>+H35</f>
        <v>0.6</v>
      </c>
      <c r="E80" s="8">
        <f>+AO35</f>
        <v>-4.0999999999999996</v>
      </c>
      <c r="F80" s="8">
        <f>+AM35</f>
        <v>-16.600000000000001</v>
      </c>
      <c r="G80" s="8">
        <f>+I35</f>
        <v>2.6</v>
      </c>
      <c r="J80" s="8"/>
      <c r="K80" s="8"/>
      <c r="L80" s="8"/>
      <c r="M80" s="8"/>
      <c r="N80" s="8"/>
      <c r="O80" s="3">
        <v>14</v>
      </c>
      <c r="P80" s="2">
        <f>VALUE(P19)</f>
        <v>3.8373333333333317</v>
      </c>
      <c r="Q80" s="2">
        <f>+P80+1</f>
        <v>4.8373333333333317</v>
      </c>
      <c r="R80" s="2">
        <f>+P80-1.5</f>
        <v>2.3373333333333317</v>
      </c>
      <c r="S80" s="2">
        <f>VALUE(U19)</f>
        <v>4.75</v>
      </c>
      <c r="T80" t="str">
        <f>IF(S80&gt;Q80,1,"")</f>
        <v/>
      </c>
      <c r="U80" t="str">
        <f>IF(S80&lt;R80,1,"")</f>
        <v/>
      </c>
      <c r="W80" s="3">
        <v>14</v>
      </c>
      <c r="X80" s="2">
        <f>VALUE(V19)</f>
        <v>7.0949999999999998</v>
      </c>
      <c r="Y80" s="2">
        <f>+X80+1</f>
        <v>8.0949999999999989</v>
      </c>
      <c r="Z80" s="2">
        <f>+X80-1.5</f>
        <v>5.5949999999999998</v>
      </c>
      <c r="AA80" s="2">
        <f>VALUE(AA19)</f>
        <v>5.8</v>
      </c>
      <c r="AB80" t="str">
        <f>IF(AA80&gt;Y80,1,"")</f>
        <v/>
      </c>
      <c r="AC80" t="str">
        <f>IF(AA80&lt;Z80,1,"")</f>
        <v/>
      </c>
      <c r="AE80" s="3">
        <v>14</v>
      </c>
      <c r="AF80" s="2">
        <f>VALUE(AC19)</f>
        <v>0.66444444444444462</v>
      </c>
      <c r="AG80" s="2">
        <f>+AF80+1</f>
        <v>1.6644444444444446</v>
      </c>
      <c r="AH80" s="2">
        <f>+AF80-1.5</f>
        <v>-0.83555555555555538</v>
      </c>
      <c r="AI80" s="2">
        <f>VALUE(AH19)</f>
        <v>3.3</v>
      </c>
      <c r="AJ80">
        <f>IF(AI80&gt;AG80,1,"")</f>
        <v>1</v>
      </c>
      <c r="AK80" t="str">
        <f>IF(AI80&lt;AH80,1,"")</f>
        <v/>
      </c>
      <c r="AM80" s="3">
        <v>14</v>
      </c>
      <c r="AN80" s="2">
        <f>VALUE(AJ19)</f>
        <v>-0.21111111111111119</v>
      </c>
      <c r="AO80" s="2">
        <f>+AN80+1</f>
        <v>0.78888888888888875</v>
      </c>
      <c r="AP80" s="2">
        <f>+AN80-1.5</f>
        <v>-1.7111111111111112</v>
      </c>
      <c r="AQ80" s="2">
        <f>VALUE(AO19)</f>
        <v>3.1</v>
      </c>
      <c r="AR80">
        <f>IF(AQ80&gt;AO80,1,"")</f>
        <v>1</v>
      </c>
      <c r="AS80" t="str">
        <f>IF(AQ80&lt;AP80,1,"")</f>
        <v/>
      </c>
      <c r="AT80"/>
      <c r="AW80" s="7">
        <v>25</v>
      </c>
      <c r="AX80" s="7">
        <f>+AX61+AZ61+BB61</f>
        <v>3</v>
      </c>
      <c r="BB80" s="5">
        <f>+AX80/$AX$86*100</f>
        <v>3.3333333333333335</v>
      </c>
      <c r="BM80" s="17" t="s">
        <v>1</v>
      </c>
      <c r="BN80" s="16"/>
      <c r="BO80" s="15">
        <f>VALUE(BK59)</f>
        <v>0</v>
      </c>
      <c r="BP80" s="14">
        <f>VALUE(BL59)</f>
        <v>0</v>
      </c>
      <c r="BQ80"/>
      <c r="BR80"/>
      <c r="BS80"/>
    </row>
    <row r="81" spans="1:71" ht="15.75" thickBot="1" x14ac:dyDescent="0.25">
      <c r="A81" s="13"/>
      <c r="B81" s="8"/>
      <c r="C81" s="8"/>
      <c r="D81" s="8">
        <f>+H36</f>
        <v>0</v>
      </c>
      <c r="E81" s="8">
        <f>+AO36</f>
        <v>0</v>
      </c>
      <c r="F81" s="8">
        <f>+AM36</f>
        <v>0</v>
      </c>
      <c r="G81" s="8">
        <f>+I36</f>
        <v>0</v>
      </c>
      <c r="J81" s="8"/>
      <c r="K81" s="8"/>
      <c r="L81" s="8"/>
      <c r="M81" s="8"/>
      <c r="N81" s="8"/>
      <c r="O81" s="3">
        <v>15</v>
      </c>
      <c r="P81" s="2">
        <f>VALUE(P20)</f>
        <v>4.0316666666666663</v>
      </c>
      <c r="Q81" s="2">
        <f>+P81+1</f>
        <v>5.0316666666666663</v>
      </c>
      <c r="R81" s="2">
        <f>+P81-1.5</f>
        <v>2.5316666666666663</v>
      </c>
      <c r="S81" s="2">
        <f>VALUE(U20)</f>
        <v>4.55</v>
      </c>
      <c r="T81" t="str">
        <f>IF(S81&gt;Q81,1,"")</f>
        <v/>
      </c>
      <c r="U81" t="str">
        <f>IF(S81&lt;R81,1,"")</f>
        <v/>
      </c>
      <c r="W81" s="3">
        <v>15</v>
      </c>
      <c r="X81" s="2">
        <f>VALUE(V20)</f>
        <v>6.9116666666666662</v>
      </c>
      <c r="Y81" s="2">
        <f>+X81+1</f>
        <v>7.9116666666666662</v>
      </c>
      <c r="Z81" s="2">
        <f>+X81-1.5</f>
        <v>5.4116666666666662</v>
      </c>
      <c r="AA81" s="2">
        <f>VALUE(AA20)</f>
        <v>5.8</v>
      </c>
      <c r="AB81" t="str">
        <f>IF(AA81&gt;Y81,1,"")</f>
        <v/>
      </c>
      <c r="AC81" t="str">
        <f>IF(AA81&lt;Z81,1,"")</f>
        <v/>
      </c>
      <c r="AE81" s="3">
        <v>15</v>
      </c>
      <c r="AF81" s="2">
        <f>VALUE(AC20)</f>
        <v>0.8666666666666667</v>
      </c>
      <c r="AG81" s="2">
        <f>+AF81+1</f>
        <v>1.8666666666666667</v>
      </c>
      <c r="AH81" s="2">
        <f>+AF81-1.5</f>
        <v>-0.6333333333333333</v>
      </c>
      <c r="AI81" s="2">
        <f>VALUE(AH20)</f>
        <v>4</v>
      </c>
      <c r="AJ81">
        <f>IF(AI81&gt;AG81,1,"")</f>
        <v>1</v>
      </c>
      <c r="AK81" t="str">
        <f>IF(AI81&lt;AH81,1,"")</f>
        <v/>
      </c>
      <c r="AM81" s="3">
        <v>15</v>
      </c>
      <c r="AN81" s="2">
        <f>VALUE(AJ20)</f>
        <v>-0.21333333333333329</v>
      </c>
      <c r="AO81" s="2">
        <f>+AN81+1</f>
        <v>0.78666666666666674</v>
      </c>
      <c r="AP81" s="2">
        <f>+AN81-1.5</f>
        <v>-1.7133333333333334</v>
      </c>
      <c r="AQ81" s="2">
        <f>VALUE(AO20)</f>
        <v>4.2</v>
      </c>
      <c r="AR81">
        <f>IF(AQ81&gt;AO81,1,"")</f>
        <v>1</v>
      </c>
      <c r="AS81" t="str">
        <f>IF(AQ81&lt;AP81,1,"")</f>
        <v/>
      </c>
      <c r="AT81"/>
      <c r="AW81" s="7">
        <v>27</v>
      </c>
      <c r="AX81" s="7">
        <f>+AX62+AZ62+BB62</f>
        <v>0</v>
      </c>
      <c r="BB81" s="5">
        <f>+AX81/$AX$86*100</f>
        <v>0</v>
      </c>
      <c r="BM81" s="12" t="s">
        <v>0</v>
      </c>
      <c r="BN81" s="11"/>
      <c r="BO81" s="10">
        <f>VALUE(BK60)</f>
        <v>90</v>
      </c>
      <c r="BP81" s="9">
        <f>VALUE(BL60)</f>
        <v>100</v>
      </c>
      <c r="BQ81"/>
      <c r="BR81"/>
      <c r="BS81"/>
    </row>
    <row r="82" spans="1:71" x14ac:dyDescent="0.2">
      <c r="J82" s="8"/>
      <c r="K82" s="8"/>
      <c r="L82" s="8"/>
      <c r="M82" s="8"/>
      <c r="N82" s="8"/>
      <c r="O82" s="3">
        <v>16</v>
      </c>
      <c r="P82" s="2">
        <f>VALUE(P21)</f>
        <v>4.3522222222222231</v>
      </c>
      <c r="Q82" s="2">
        <f>+P82+1</f>
        <v>5.3522222222222231</v>
      </c>
      <c r="R82" s="2">
        <f>+P82-1.5</f>
        <v>2.8522222222222231</v>
      </c>
      <c r="S82" s="2">
        <f>VALUE(U21)</f>
        <v>6.0500000000000007</v>
      </c>
      <c r="T82">
        <f>IF(S82&gt;Q82,1,"")</f>
        <v>1</v>
      </c>
      <c r="U82" t="str">
        <f>IF(S82&lt;R82,1,"")</f>
        <v/>
      </c>
      <c r="W82" s="3">
        <v>16</v>
      </c>
      <c r="X82" s="2">
        <f>VALUE(V21)</f>
        <v>7.0288888888888863</v>
      </c>
      <c r="Y82" s="2">
        <f>+X82+1</f>
        <v>8.0288888888888863</v>
      </c>
      <c r="Z82" s="2">
        <f>+X82-1.5</f>
        <v>5.5288888888888863</v>
      </c>
      <c r="AA82" s="2">
        <f>VALUE(AA21)</f>
        <v>9.5</v>
      </c>
      <c r="AB82">
        <f>IF(AA82&gt;Y82,1,"")</f>
        <v>1</v>
      </c>
      <c r="AC82" t="str">
        <f>IF(AA82&lt;Z82,1,"")</f>
        <v/>
      </c>
      <c r="AE82" s="3">
        <v>16</v>
      </c>
      <c r="AF82" s="2">
        <f>VALUE(AC21)</f>
        <v>1.4244444444444444</v>
      </c>
      <c r="AG82" s="2">
        <f>+AF82+1</f>
        <v>2.4244444444444442</v>
      </c>
      <c r="AH82" s="2">
        <f>+AF82-1.5</f>
        <v>-7.5555555555555598E-2</v>
      </c>
      <c r="AI82" s="2">
        <f>VALUE(AH21)</f>
        <v>-0.7</v>
      </c>
      <c r="AJ82" t="str">
        <f>IF(AI82&gt;AG82,1,"")</f>
        <v/>
      </c>
      <c r="AK82">
        <f>IF(AI82&lt;AH82,1,"")</f>
        <v>1</v>
      </c>
      <c r="AM82" s="3">
        <v>16</v>
      </c>
      <c r="AN82" s="2">
        <f>VALUE(AJ21)</f>
        <v>0.68888888888888866</v>
      </c>
      <c r="AO82" s="2">
        <f>+AN82+1</f>
        <v>1.6888888888888887</v>
      </c>
      <c r="AP82" s="2">
        <f>+AN82-1.5</f>
        <v>-0.81111111111111134</v>
      </c>
      <c r="AQ82" s="2">
        <f>VALUE(AO21)</f>
        <v>-1.8</v>
      </c>
      <c r="AR82" t="str">
        <f>IF(AQ82&gt;AO82,1,"")</f>
        <v/>
      </c>
      <c r="AS82">
        <f>IF(AQ82&lt;AP82,1,"")</f>
        <v>1</v>
      </c>
      <c r="AT82"/>
      <c r="AW82" s="7">
        <v>29</v>
      </c>
      <c r="AX82" s="7">
        <f>+AX63+AZ63+BB63</f>
        <v>0</v>
      </c>
      <c r="BB82" s="5">
        <f>+AX82/$AX$86*100</f>
        <v>0</v>
      </c>
      <c r="BM82"/>
      <c r="BN82"/>
      <c r="BO82"/>
      <c r="BP82"/>
      <c r="BQ82"/>
      <c r="BR82"/>
      <c r="BS82"/>
    </row>
    <row r="83" spans="1:71" x14ac:dyDescent="0.2">
      <c r="O83" s="3">
        <v>17</v>
      </c>
      <c r="P83" s="2">
        <f>VALUE(P22)</f>
        <v>3.7644444444444454</v>
      </c>
      <c r="Q83" s="2">
        <f>+P83+1</f>
        <v>4.7644444444444449</v>
      </c>
      <c r="R83" s="2">
        <f>+P83-1.5</f>
        <v>2.2644444444444454</v>
      </c>
      <c r="S83" s="2">
        <f>VALUE(U22)</f>
        <v>5.05</v>
      </c>
      <c r="T83">
        <f>IF(S83&gt;Q83,1,"")</f>
        <v>1</v>
      </c>
      <c r="U83" t="str">
        <f>IF(S83&lt;R83,1,"")</f>
        <v/>
      </c>
      <c r="W83" s="3">
        <v>17</v>
      </c>
      <c r="X83" s="2">
        <f>VALUE(V22)</f>
        <v>7.1</v>
      </c>
      <c r="Y83" s="2">
        <f>+X83+1</f>
        <v>8.1</v>
      </c>
      <c r="Z83" s="2">
        <f>+X83-1.5</f>
        <v>5.6</v>
      </c>
      <c r="AA83" s="2">
        <f>VALUE(AA22)</f>
        <v>7</v>
      </c>
      <c r="AB83" t="str">
        <f>IF(AA83&gt;Y83,1,"")</f>
        <v/>
      </c>
      <c r="AC83" t="str">
        <f>IF(AA83&lt;Z83,1,"")</f>
        <v/>
      </c>
      <c r="AE83" s="3">
        <v>17</v>
      </c>
      <c r="AF83" s="2">
        <f>VALUE(AC22)</f>
        <v>0.72666666666666657</v>
      </c>
      <c r="AG83" s="2">
        <f>+AF83+1</f>
        <v>1.7266666666666666</v>
      </c>
      <c r="AH83" s="2">
        <f>+AF83-1.5</f>
        <v>-0.77333333333333343</v>
      </c>
      <c r="AI83" s="2">
        <f>VALUE(AH22)</f>
        <v>4.0999999999999996</v>
      </c>
      <c r="AJ83">
        <f>IF(AI83&gt;AG83,1,"")</f>
        <v>1</v>
      </c>
      <c r="AK83" t="str">
        <f>IF(AI83&lt;AH83,1,"")</f>
        <v/>
      </c>
      <c r="AM83" s="3">
        <v>17</v>
      </c>
      <c r="AN83" s="2">
        <f>VALUE(AJ22)</f>
        <v>-0.44222222222222218</v>
      </c>
      <c r="AO83" s="2">
        <f>+AN83+1</f>
        <v>0.55777777777777782</v>
      </c>
      <c r="AP83" s="2">
        <f>+AN83-1.5</f>
        <v>-1.9422222222222221</v>
      </c>
      <c r="AQ83" s="2">
        <f>VALUE(AO22)</f>
        <v>0.8</v>
      </c>
      <c r="AR83">
        <f>IF(AQ83&gt;AO83,1,"")</f>
        <v>1</v>
      </c>
      <c r="AS83" t="str">
        <f>IF(AQ83&lt;AP83,1,"")</f>
        <v/>
      </c>
      <c r="AT83"/>
      <c r="AW83" s="7">
        <v>31</v>
      </c>
      <c r="AX83" s="7">
        <f>+AX64+AZ64+BB64</f>
        <v>1</v>
      </c>
      <c r="BB83" s="5">
        <f>+AX83/$AX$86*100</f>
        <v>1.1111111111111112</v>
      </c>
    </row>
    <row r="84" spans="1:71" x14ac:dyDescent="0.2">
      <c r="O84" s="3">
        <v>18</v>
      </c>
      <c r="P84" s="2">
        <f>VALUE(P23)</f>
        <v>3.2349999999999999</v>
      </c>
      <c r="Q84" s="2">
        <f>+P84+1</f>
        <v>4.2349999999999994</v>
      </c>
      <c r="R84" s="2">
        <f>+P84-1.5</f>
        <v>1.7349999999999999</v>
      </c>
      <c r="S84" s="2">
        <f>VALUE(U23)</f>
        <v>5.6999999999999993</v>
      </c>
      <c r="T84">
        <f>IF(S84&gt;Q84,1,"")</f>
        <v>1</v>
      </c>
      <c r="U84" t="str">
        <f>IF(S84&lt;R84,1,"")</f>
        <v/>
      </c>
      <c r="W84" s="3">
        <v>18</v>
      </c>
      <c r="X84" s="2">
        <f>VALUE(V23)</f>
        <v>6.2055555555555539</v>
      </c>
      <c r="Y84" s="2">
        <f>+X84+1</f>
        <v>7.2055555555555539</v>
      </c>
      <c r="Z84" s="2">
        <f>+X84-1.5</f>
        <v>4.7055555555555539</v>
      </c>
      <c r="AA84" s="2">
        <f>VALUE(AA23)</f>
        <v>7.9</v>
      </c>
      <c r="AB84">
        <f>IF(AA84&gt;Y84,1,"")</f>
        <v>1</v>
      </c>
      <c r="AC84" t="str">
        <f>IF(AA84&lt;Z84,1,"")</f>
        <v/>
      </c>
      <c r="AE84" s="3">
        <v>18</v>
      </c>
      <c r="AF84" s="2">
        <f>VALUE(AC23)</f>
        <v>0.24000000000000019</v>
      </c>
      <c r="AG84" s="2">
        <f>+AF84+1</f>
        <v>1.2400000000000002</v>
      </c>
      <c r="AH84" s="2">
        <f>+AF84-1.5</f>
        <v>-1.2599999999999998</v>
      </c>
      <c r="AI84" s="2">
        <f>VALUE(AH23)</f>
        <v>2.6</v>
      </c>
      <c r="AJ84">
        <f>IF(AI84&gt;AG84,1,"")</f>
        <v>1</v>
      </c>
      <c r="AK84" t="str">
        <f>IF(AI84&lt;AH84,1,"")</f>
        <v/>
      </c>
      <c r="AM84" s="3">
        <v>18</v>
      </c>
      <c r="AN84" s="2">
        <f>VALUE(AJ23)</f>
        <v>-0.46000000000000024</v>
      </c>
      <c r="AO84" s="2">
        <f>+AN84+1</f>
        <v>0.53999999999999981</v>
      </c>
      <c r="AP84" s="2">
        <f>+AN84-1.5</f>
        <v>-1.9600000000000002</v>
      </c>
      <c r="AQ84" s="2">
        <f>VALUE(AO23)</f>
        <v>3.3</v>
      </c>
      <c r="AR84">
        <f>IF(AQ84&gt;AO84,1,"")</f>
        <v>1</v>
      </c>
      <c r="AS84" t="str">
        <f>IF(AQ84&lt;AP84,1,"")</f>
        <v/>
      </c>
      <c r="AT84"/>
      <c r="AW84" s="7">
        <v>34</v>
      </c>
      <c r="AX84" s="7">
        <f>+AX65+AZ65+BB65</f>
        <v>3</v>
      </c>
      <c r="BB84" s="5">
        <f>+AX84/$AX$86*100</f>
        <v>3.3333333333333335</v>
      </c>
    </row>
    <row r="85" spans="1:71" x14ac:dyDescent="0.2">
      <c r="O85" s="3">
        <v>19</v>
      </c>
      <c r="P85" s="2">
        <f>VALUE(P24)</f>
        <v>2.7022222222222223</v>
      </c>
      <c r="Q85" s="2">
        <f>+P85+1</f>
        <v>3.7022222222222223</v>
      </c>
      <c r="R85" s="2">
        <f>+P85-1.5</f>
        <v>1.2022222222222223</v>
      </c>
      <c r="S85" s="2">
        <f>VALUE(U24)</f>
        <v>7.1750000000000007</v>
      </c>
      <c r="T85">
        <f>IF(S85&gt;Q85,1,"")</f>
        <v>1</v>
      </c>
      <c r="U85" t="str">
        <f>IF(S85&lt;R85,1,"")</f>
        <v/>
      </c>
      <c r="W85" s="3">
        <v>19</v>
      </c>
      <c r="X85" s="2">
        <f>VALUE(V24)</f>
        <v>6.1366666666666676</v>
      </c>
      <c r="Y85" s="2">
        <f>+X85+1</f>
        <v>7.1366666666666676</v>
      </c>
      <c r="Z85" s="2">
        <f>+X85-1.5</f>
        <v>4.6366666666666676</v>
      </c>
      <c r="AA85" s="2">
        <f>VALUE(AA24)</f>
        <v>8.1</v>
      </c>
      <c r="AB85">
        <f>IF(AA85&gt;Y85,1,"")</f>
        <v>1</v>
      </c>
      <c r="AC85" t="str">
        <f>IF(AA85&lt;Z85,1,"")</f>
        <v/>
      </c>
      <c r="AE85" s="3">
        <v>19</v>
      </c>
      <c r="AF85" s="2">
        <f>VALUE(AC24)</f>
        <v>6.6666666666666333E-2</v>
      </c>
      <c r="AG85" s="2">
        <f>+AF85+1</f>
        <v>1.0666666666666664</v>
      </c>
      <c r="AH85" s="2">
        <f>+AF85-1.5</f>
        <v>-1.4333333333333336</v>
      </c>
      <c r="AI85" s="2">
        <f>VALUE(AH24)</f>
        <v>4.5999999999999996</v>
      </c>
      <c r="AJ85">
        <f>IF(AI85&gt;AG85,1,"")</f>
        <v>1</v>
      </c>
      <c r="AK85" t="str">
        <f>IF(AI85&lt;AH85,1,"")</f>
        <v/>
      </c>
      <c r="AM85" s="3">
        <v>19</v>
      </c>
      <c r="AN85" s="2">
        <f>VALUE(AJ24)</f>
        <v>-0.96666666666666667</v>
      </c>
      <c r="AO85" s="2">
        <f>+AN85+1</f>
        <v>3.3333333333333326E-2</v>
      </c>
      <c r="AP85" s="2">
        <f>+AN85-1.5</f>
        <v>-2.4666666666666668</v>
      </c>
      <c r="AQ85" s="2">
        <f>VALUE(AO24)</f>
        <v>3.1</v>
      </c>
      <c r="AR85">
        <f>IF(AQ85&gt;AO85,1,"")</f>
        <v>1</v>
      </c>
      <c r="AS85" t="str">
        <f>IF(AQ85&lt;AP85,1,"")</f>
        <v/>
      </c>
      <c r="AT85"/>
      <c r="AW85" s="7">
        <v>36</v>
      </c>
      <c r="AX85" s="7">
        <f>+AX66+AZ66+BB66</f>
        <v>3</v>
      </c>
      <c r="BB85" s="5">
        <f>+AX85/$AX$86*100</f>
        <v>3.3333333333333335</v>
      </c>
    </row>
    <row r="86" spans="1:71" x14ac:dyDescent="0.2">
      <c r="O86" s="3">
        <v>20</v>
      </c>
      <c r="P86" s="2">
        <f>VALUE(P25)</f>
        <v>2.4800000000000004</v>
      </c>
      <c r="Q86" s="2">
        <f>+P86+1</f>
        <v>3.4800000000000004</v>
      </c>
      <c r="R86" s="2">
        <f>+P86-1.5</f>
        <v>0.98000000000000043</v>
      </c>
      <c r="S86" s="2">
        <f>VALUE(U25)</f>
        <v>8.125</v>
      </c>
      <c r="T86">
        <f>IF(S86&gt;Q86,1,"")</f>
        <v>1</v>
      </c>
      <c r="U86" t="str">
        <f>IF(S86&lt;R86,1,"")</f>
        <v/>
      </c>
      <c r="W86" s="3">
        <v>20</v>
      </c>
      <c r="X86" s="2">
        <f>VALUE(V25)</f>
        <v>5.1522222222222203</v>
      </c>
      <c r="Y86" s="2">
        <f>+X86+1</f>
        <v>6.1522222222222203</v>
      </c>
      <c r="Z86" s="2">
        <f>+X86-1.5</f>
        <v>3.6522222222222203</v>
      </c>
      <c r="AA86" s="2">
        <f>VALUE(AA25)</f>
        <v>9.6</v>
      </c>
      <c r="AB86">
        <f>IF(AA86&gt;Y86,1,"")</f>
        <v>1</v>
      </c>
      <c r="AC86" t="str">
        <f>IF(AA86&lt;Z86,1,"")</f>
        <v/>
      </c>
      <c r="AE86" s="3">
        <v>20</v>
      </c>
      <c r="AF86" s="2">
        <f>VALUE(AC25)</f>
        <v>-0.64444444444444438</v>
      </c>
      <c r="AG86" s="2">
        <f>+AF86+1</f>
        <v>0.35555555555555562</v>
      </c>
      <c r="AH86" s="2">
        <f>+AF86-1.5</f>
        <v>-2.1444444444444444</v>
      </c>
      <c r="AI86" s="2">
        <f>VALUE(AH25)</f>
        <v>6.1</v>
      </c>
      <c r="AJ86">
        <f>IF(AI86&gt;AG86,1,"")</f>
        <v>1</v>
      </c>
      <c r="AK86" t="str">
        <f>IF(AI86&lt;AH86,1,"")</f>
        <v/>
      </c>
      <c r="AM86" s="3">
        <v>20</v>
      </c>
      <c r="AN86" s="2">
        <f>VALUE(AJ25)</f>
        <v>-1.4644444444444442</v>
      </c>
      <c r="AO86" s="2">
        <f>+AN86+1</f>
        <v>-0.46444444444444422</v>
      </c>
      <c r="AP86" s="2">
        <f>+AN86-1.5</f>
        <v>-2.9644444444444442</v>
      </c>
      <c r="AQ86" s="2">
        <f>VALUE(AO25)</f>
        <v>2.5</v>
      </c>
      <c r="AR86">
        <f>IF(AQ86&gt;AO86,1,"")</f>
        <v>1</v>
      </c>
      <c r="AS86" t="str">
        <f>IF(AQ86&lt;AP86,1,"")</f>
        <v/>
      </c>
      <c r="AT86"/>
      <c r="AW86" s="1" t="s">
        <v>0</v>
      </c>
      <c r="AX86" s="7">
        <f>SUM(AX69:AX85)</f>
        <v>90</v>
      </c>
      <c r="AY86" s="6">
        <f>SUM(AY69:AY85)</f>
        <v>90</v>
      </c>
      <c r="BB86" s="5">
        <f>SUM(BB69:BB85)</f>
        <v>99.999999999999986</v>
      </c>
    </row>
    <row r="87" spans="1:71" x14ac:dyDescent="0.2">
      <c r="O87" s="3">
        <v>21</v>
      </c>
      <c r="P87" s="2">
        <f>VALUE(P26)</f>
        <v>2.6311111111111107</v>
      </c>
      <c r="Q87" s="2">
        <f>+P87+1</f>
        <v>3.6311111111111107</v>
      </c>
      <c r="R87" s="2">
        <f>+P87-1.5</f>
        <v>1.1311111111111107</v>
      </c>
      <c r="S87" s="2">
        <f>VALUE(U26)</f>
        <v>6.3249999999999993</v>
      </c>
      <c r="T87">
        <f>IF(S87&gt;Q87,1,"")</f>
        <v>1</v>
      </c>
      <c r="U87" t="str">
        <f>IF(S87&lt;R87,1,"")</f>
        <v/>
      </c>
      <c r="W87" s="3">
        <v>21</v>
      </c>
      <c r="X87" s="2">
        <f>VALUE(V26)</f>
        <v>5.1433333333333326</v>
      </c>
      <c r="Y87" s="2">
        <f>+X87+1</f>
        <v>6.1433333333333326</v>
      </c>
      <c r="Z87" s="2">
        <f>+X87-1.5</f>
        <v>3.6433333333333326</v>
      </c>
      <c r="AA87" s="2">
        <f>VALUE(AA26)</f>
        <v>10.199999999999999</v>
      </c>
      <c r="AB87">
        <f>IF(AA87&gt;Y87,1,"")</f>
        <v>1</v>
      </c>
      <c r="AC87" t="str">
        <f>IF(AA87&lt;Z87,1,"")</f>
        <v/>
      </c>
      <c r="AE87" s="3">
        <v>21</v>
      </c>
      <c r="AF87" s="2">
        <f>VALUE(AC26)</f>
        <v>0.11999999999999993</v>
      </c>
      <c r="AG87" s="2">
        <f>+AF87+1</f>
        <v>1.1199999999999999</v>
      </c>
      <c r="AH87" s="2">
        <f>+AF87-1.5</f>
        <v>-1.3800000000000001</v>
      </c>
      <c r="AI87" s="2">
        <f>VALUE(AH26)</f>
        <v>5.3</v>
      </c>
      <c r="AJ87">
        <f>IF(AI87&gt;AG87,1,"")</f>
        <v>1</v>
      </c>
      <c r="AK87" t="str">
        <f>IF(AI87&lt;AH87,1,"")</f>
        <v/>
      </c>
      <c r="AM87" s="3">
        <v>21</v>
      </c>
      <c r="AN87" s="2">
        <f>VALUE(AJ26)</f>
        <v>-1.0599999999999998</v>
      </c>
      <c r="AO87" s="2">
        <f>+AN87+1</f>
        <v>-5.9999999999999831E-2</v>
      </c>
      <c r="AP87" s="2">
        <f>+AN87-1.5</f>
        <v>-2.5599999999999996</v>
      </c>
      <c r="AQ87" s="2">
        <f>VALUE(AO26)</f>
        <v>5.8</v>
      </c>
      <c r="AR87">
        <f>IF(AQ87&gt;AO87,1,"")</f>
        <v>1</v>
      </c>
      <c r="AS87" t="str">
        <f>IF(AQ87&lt;AP87,1,"")</f>
        <v/>
      </c>
      <c r="AT87"/>
    </row>
    <row r="88" spans="1:71" x14ac:dyDescent="0.2">
      <c r="O88" s="3">
        <v>22</v>
      </c>
      <c r="P88" s="2">
        <f>VALUE(P27)</f>
        <v>2.7844444444444445</v>
      </c>
      <c r="Q88" s="2">
        <f>+P88+1</f>
        <v>3.7844444444444445</v>
      </c>
      <c r="R88" s="2">
        <f>+P88-1.5</f>
        <v>1.2844444444444445</v>
      </c>
      <c r="S88" s="2">
        <f>VALUE(U27)</f>
        <v>4.5250000000000004</v>
      </c>
      <c r="T88">
        <f>IF(S88&gt;Q88,1,"")</f>
        <v>1</v>
      </c>
      <c r="U88" t="str">
        <f>IF(S88&lt;R88,1,"")</f>
        <v/>
      </c>
      <c r="W88" s="3">
        <v>22</v>
      </c>
      <c r="X88" s="2">
        <f>VALUE(V27)</f>
        <v>5.5033333333333321</v>
      </c>
      <c r="Y88" s="2">
        <f>+X88+1</f>
        <v>6.5033333333333321</v>
      </c>
      <c r="Z88" s="2">
        <f>+X88-1.5</f>
        <v>4.0033333333333321</v>
      </c>
      <c r="AA88" s="2">
        <f>VALUE(AA27)</f>
        <v>5.5</v>
      </c>
      <c r="AB88" t="str">
        <f>IF(AA88&gt;Y88,1,"")</f>
        <v/>
      </c>
      <c r="AC88" t="str">
        <f>IF(AA88&lt;Z88,1,"")</f>
        <v/>
      </c>
      <c r="AE88" s="3">
        <v>22</v>
      </c>
      <c r="AF88" s="2">
        <f>VALUE(AC27)</f>
        <v>0.28222222222222226</v>
      </c>
      <c r="AG88" s="2">
        <f>+AF88+1</f>
        <v>1.2822222222222224</v>
      </c>
      <c r="AH88" s="2">
        <f>+AF88-1.5</f>
        <v>-1.2177777777777776</v>
      </c>
      <c r="AI88" s="2">
        <f>VALUE(AH27)</f>
        <v>3.9</v>
      </c>
      <c r="AJ88">
        <f>IF(AI88&gt;AG88,1,"")</f>
        <v>1</v>
      </c>
      <c r="AK88" t="str">
        <f>IF(AI88&lt;AH88,1,"")</f>
        <v/>
      </c>
      <c r="AM88" s="3">
        <v>22</v>
      </c>
      <c r="AN88" s="2">
        <f>VALUE(AJ27)</f>
        <v>-0.88444444444444437</v>
      </c>
      <c r="AO88" s="2">
        <f>+AN88+1</f>
        <v>0.11555555555555563</v>
      </c>
      <c r="AP88" s="2">
        <f>+AN88-1.5</f>
        <v>-2.3844444444444441</v>
      </c>
      <c r="AQ88" s="2">
        <f>VALUE(AO27)</f>
        <v>4.5</v>
      </c>
      <c r="AR88">
        <f>IF(AQ88&gt;AO88,1,"")</f>
        <v>1</v>
      </c>
      <c r="AS88" t="str">
        <f>IF(AQ88&lt;AP88,1,"")</f>
        <v/>
      </c>
      <c r="AT88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71" x14ac:dyDescent="0.2">
      <c r="O89" s="3">
        <v>23</v>
      </c>
      <c r="P89" s="2">
        <f>VALUE(P28)</f>
        <v>2.9344444444444449</v>
      </c>
      <c r="Q89" s="2">
        <f>+P89+1</f>
        <v>3.9344444444444449</v>
      </c>
      <c r="R89" s="2">
        <f>+P89-1.5</f>
        <v>1.4344444444444449</v>
      </c>
      <c r="S89" s="2">
        <f>VALUE(U28)</f>
        <v>2.2250000000000001</v>
      </c>
      <c r="T89" t="str">
        <f>IF(S89&gt;Q89,1,"")</f>
        <v/>
      </c>
      <c r="U89" t="str">
        <f>IF(S89&lt;R89,1,"")</f>
        <v/>
      </c>
      <c r="W89" s="3">
        <v>23</v>
      </c>
      <c r="X89" s="2">
        <f>VALUE(V28)</f>
        <v>5.7288888888888883</v>
      </c>
      <c r="Y89" s="2">
        <f>+X89+1</f>
        <v>6.7288888888888883</v>
      </c>
      <c r="Z89" s="2">
        <f>+X89-1.5</f>
        <v>4.2288888888888883</v>
      </c>
      <c r="AA89" s="2">
        <f>VALUE(AA28)</f>
        <v>4.5</v>
      </c>
      <c r="AB89" t="str">
        <f>IF(AA89&gt;Y89,1,"")</f>
        <v/>
      </c>
      <c r="AC89" t="str">
        <f>IF(AA89&lt;Z89,1,"")</f>
        <v/>
      </c>
      <c r="AE89" s="3">
        <v>23</v>
      </c>
      <c r="AF89" s="2">
        <f>VALUE(AC28)</f>
        <v>0.15777777777777766</v>
      </c>
      <c r="AG89" s="2">
        <f>+AF89+1</f>
        <v>1.1577777777777776</v>
      </c>
      <c r="AH89" s="2">
        <f>+AF89-1.5</f>
        <v>-1.3422222222222224</v>
      </c>
      <c r="AI89" s="2">
        <f>VALUE(AH28)</f>
        <v>-1.2</v>
      </c>
      <c r="AJ89" t="str">
        <f>IF(AI89&gt;AG89,1,"")</f>
        <v/>
      </c>
      <c r="AK89" t="str">
        <f>IF(AI89&lt;AH89,1,"")</f>
        <v/>
      </c>
      <c r="AM89" s="3">
        <v>23</v>
      </c>
      <c r="AN89" s="2">
        <f>VALUE(AJ28)</f>
        <v>-0.95111111111111091</v>
      </c>
      <c r="AO89" s="2">
        <f>+AN89+1</f>
        <v>4.8888888888889093E-2</v>
      </c>
      <c r="AP89" s="2">
        <f>+AN89-1.5</f>
        <v>-2.451111111111111</v>
      </c>
      <c r="AQ89" s="2">
        <f>VALUE(AO28)</f>
        <v>-2.8</v>
      </c>
      <c r="AR89" t="str">
        <f>IF(AQ89&gt;AO89,1,"")</f>
        <v/>
      </c>
      <c r="AS89">
        <f>IF(AQ89&lt;AP89,1,"")</f>
        <v>1</v>
      </c>
      <c r="AT89"/>
    </row>
    <row r="90" spans="1:71" x14ac:dyDescent="0.2">
      <c r="O90" s="3">
        <v>24</v>
      </c>
      <c r="P90" s="2">
        <f>VALUE(P29)</f>
        <v>3.3155555555555547</v>
      </c>
      <c r="Q90" s="2">
        <f>+P90+1</f>
        <v>4.3155555555555551</v>
      </c>
      <c r="R90" s="2">
        <f>+P90-1.5</f>
        <v>1.8155555555555547</v>
      </c>
      <c r="S90" s="2">
        <f>VALUE(U29)</f>
        <v>7.4999999999999956E-2</v>
      </c>
      <c r="T90" t="str">
        <f>IF(S90&gt;Q90,1,"")</f>
        <v/>
      </c>
      <c r="U90">
        <f>IF(S90&lt;R90,1,"")</f>
        <v>1</v>
      </c>
      <c r="W90" s="3">
        <v>24</v>
      </c>
      <c r="X90" s="2">
        <f>VALUE(V29)</f>
        <v>6.062777777777776</v>
      </c>
      <c r="Y90" s="2">
        <f>+X90+1</f>
        <v>7.062777777777776</v>
      </c>
      <c r="Z90" s="2">
        <f>+X90-1.5</f>
        <v>4.562777777777776</v>
      </c>
      <c r="AA90" s="2">
        <f>VALUE(AA29)</f>
        <v>4.4000000000000004</v>
      </c>
      <c r="AB90" t="str">
        <f>IF(AA90&gt;Y90,1,"")</f>
        <v/>
      </c>
      <c r="AC90">
        <f>IF(AA90&lt;Z90,1,"")</f>
        <v>1</v>
      </c>
      <c r="AE90" s="3">
        <v>24</v>
      </c>
      <c r="AF90" s="2">
        <f>VALUE(AC29)</f>
        <v>0.9355555555555557</v>
      </c>
      <c r="AG90" s="2">
        <f>+AF90+1</f>
        <v>1.9355555555555557</v>
      </c>
      <c r="AH90" s="2">
        <f>+AF90-1.5</f>
        <v>-0.5644444444444443</v>
      </c>
      <c r="AI90" s="2">
        <f>VALUE(AH29)</f>
        <v>-3.5</v>
      </c>
      <c r="AJ90" t="str">
        <f>IF(AI90&gt;AG90,1,"")</f>
        <v/>
      </c>
      <c r="AK90">
        <f>IF(AI90&lt;AH90,1,"")</f>
        <v>1</v>
      </c>
      <c r="AM90" s="3">
        <v>24</v>
      </c>
      <c r="AN90" s="2">
        <f>VALUE(AJ29)</f>
        <v>-0.24666666666666665</v>
      </c>
      <c r="AO90" s="2">
        <f>+AN90+1</f>
        <v>0.75333333333333341</v>
      </c>
      <c r="AP90" s="2">
        <f>+AN90-1.5</f>
        <v>-1.7466666666666666</v>
      </c>
      <c r="AQ90" s="2">
        <f>VALUE(AO29)</f>
        <v>-1.6</v>
      </c>
      <c r="AR90" t="str">
        <f>IF(AQ90&gt;AO90,1,"")</f>
        <v/>
      </c>
      <c r="AS90" t="str">
        <f>IF(AQ90&lt;AP90,1,"")</f>
        <v/>
      </c>
      <c r="AT90"/>
    </row>
    <row r="91" spans="1:71" x14ac:dyDescent="0.2">
      <c r="O91" s="3">
        <v>25</v>
      </c>
      <c r="P91" s="2">
        <f>VALUE(P30)</f>
        <v>2.8144444444444443</v>
      </c>
      <c r="Q91" s="2">
        <f>+P91+1</f>
        <v>3.8144444444444443</v>
      </c>
      <c r="R91" s="2">
        <f>+P91-1.5</f>
        <v>1.3144444444444443</v>
      </c>
      <c r="S91" s="2">
        <f>VALUE(U30)</f>
        <v>4.0250000000000004</v>
      </c>
      <c r="T91">
        <f>IF(S91&gt;Q91,1,"")</f>
        <v>1</v>
      </c>
      <c r="U91" t="str">
        <f>IF(S91&lt;R91,1,"")</f>
        <v/>
      </c>
      <c r="W91" s="3">
        <v>25</v>
      </c>
      <c r="X91" s="2">
        <f>VALUE(V30)</f>
        <v>5.7855555555555549</v>
      </c>
      <c r="Y91" s="2">
        <f>+X91+1</f>
        <v>6.7855555555555549</v>
      </c>
      <c r="Z91" s="2">
        <f>+X91-1.5</f>
        <v>4.2855555555555549</v>
      </c>
      <c r="AA91" s="2">
        <f>VALUE(AA30)</f>
        <v>5.0999999999999996</v>
      </c>
      <c r="AB91" t="str">
        <f>IF(AA91&gt;Y91,1,"")</f>
        <v/>
      </c>
      <c r="AC91" t="str">
        <f>IF(AA91&lt;Z91,1,"")</f>
        <v/>
      </c>
      <c r="AE91" s="3">
        <v>25</v>
      </c>
      <c r="AF91" s="2">
        <f>VALUE(AC30)</f>
        <v>0.82666666666666655</v>
      </c>
      <c r="AG91" s="2">
        <f>+AF91+1</f>
        <v>1.8266666666666667</v>
      </c>
      <c r="AH91" s="2">
        <f>+AF91-1.5</f>
        <v>-0.67333333333333345</v>
      </c>
      <c r="AI91" s="2">
        <f>VALUE(AH30)</f>
        <v>-3.8</v>
      </c>
      <c r="AJ91" t="str">
        <f>IF(AI91&gt;AG91,1,"")</f>
        <v/>
      </c>
      <c r="AK91">
        <f>IF(AI91&lt;AH91,1,"")</f>
        <v>1</v>
      </c>
      <c r="AM91" s="3">
        <v>25</v>
      </c>
      <c r="AN91" s="2">
        <f>VALUE(AJ30)</f>
        <v>-6.4444444444444443E-2</v>
      </c>
      <c r="AO91" s="2">
        <f>+AN91+1</f>
        <v>0.93555555555555558</v>
      </c>
      <c r="AP91" s="2">
        <f>+AN91-1.5</f>
        <v>-1.5644444444444445</v>
      </c>
      <c r="AQ91" s="2">
        <f>VALUE(AO30)</f>
        <v>-6.4</v>
      </c>
      <c r="AR91" t="str">
        <f>IF(AQ91&gt;AO91,1,"")</f>
        <v/>
      </c>
      <c r="AS91">
        <f>IF(AQ91&lt;AP91,1,"")</f>
        <v>1</v>
      </c>
      <c r="AT91"/>
    </row>
    <row r="92" spans="1:71" x14ac:dyDescent="0.2">
      <c r="O92" s="3">
        <v>26</v>
      </c>
      <c r="P92" s="2">
        <f>VALUE(P31)</f>
        <v>3.037777777777777</v>
      </c>
      <c r="Q92" s="2">
        <f>+P92+1</f>
        <v>4.0377777777777766</v>
      </c>
      <c r="R92" s="2">
        <f>+P92-1.5</f>
        <v>1.537777777777777</v>
      </c>
      <c r="S92" s="2">
        <f>VALUE(U31)</f>
        <v>0.57500000000000007</v>
      </c>
      <c r="T92" t="str">
        <f>IF(S92&gt;Q92,1,"")</f>
        <v/>
      </c>
      <c r="U92">
        <f>IF(S92&lt;R92,1,"")</f>
        <v>1</v>
      </c>
      <c r="W92" s="3">
        <v>26</v>
      </c>
      <c r="X92" s="2">
        <f>VALUE(V31)</f>
        <v>5.8299999999999992</v>
      </c>
      <c r="Y92" s="2">
        <f>+X92+1</f>
        <v>6.8299999999999992</v>
      </c>
      <c r="Z92" s="2">
        <f>+X92-1.5</f>
        <v>4.3299999999999992</v>
      </c>
      <c r="AA92" s="2">
        <f>VALUE(AA31)</f>
        <v>5</v>
      </c>
      <c r="AB92" t="str">
        <f>IF(AA92&gt;Y92,1,"")</f>
        <v/>
      </c>
      <c r="AC92" t="str">
        <f>IF(AA92&lt;Z92,1,"")</f>
        <v/>
      </c>
      <c r="AE92" s="3">
        <v>26</v>
      </c>
      <c r="AF92" s="2">
        <f>VALUE(AC31)</f>
        <v>4.0000000000000056E-2</v>
      </c>
      <c r="AG92" s="2">
        <f>+AF92+1</f>
        <v>1.04</v>
      </c>
      <c r="AH92" s="2">
        <f>+AF92-1.5</f>
        <v>-1.46</v>
      </c>
      <c r="AI92" s="2">
        <f>VALUE(AH31)</f>
        <v>-0.3</v>
      </c>
      <c r="AJ92" t="str">
        <f>IF(AI92&gt;AG92,1,"")</f>
        <v/>
      </c>
      <c r="AK92" t="str">
        <f>IF(AI92&lt;AH92,1,"")</f>
        <v/>
      </c>
      <c r="AM92" s="3">
        <v>26</v>
      </c>
      <c r="AN92" s="2">
        <f>VALUE(AJ31)</f>
        <v>-1.0044444444444445</v>
      </c>
      <c r="AO92" s="2">
        <f>+AN92+1</f>
        <v>-4.4444444444444731E-3</v>
      </c>
      <c r="AP92" s="2">
        <f>+AN92-1.5</f>
        <v>-2.5044444444444443</v>
      </c>
      <c r="AQ92" s="2">
        <f>VALUE(AO31)</f>
        <v>2.5</v>
      </c>
      <c r="AR92">
        <f>IF(AQ92&gt;AO92,1,"")</f>
        <v>1</v>
      </c>
      <c r="AS92" t="str">
        <f>IF(AQ92&lt;AP92,1,"")</f>
        <v/>
      </c>
      <c r="AT92"/>
    </row>
    <row r="93" spans="1:71" x14ac:dyDescent="0.2">
      <c r="O93" s="3">
        <v>27</v>
      </c>
      <c r="P93" s="2">
        <f>VALUE(P32)</f>
        <v>2.3872222222222224</v>
      </c>
      <c r="Q93" s="2">
        <f>+P93+1</f>
        <v>3.3872222222222224</v>
      </c>
      <c r="R93" s="2">
        <f>+P93-1.5</f>
        <v>0.88722222222222236</v>
      </c>
      <c r="S93" s="2">
        <f>VALUE(U32)</f>
        <v>0.625</v>
      </c>
      <c r="T93" t="str">
        <f>IF(S93&gt;Q93,1,"")</f>
        <v/>
      </c>
      <c r="U93">
        <f>IF(S93&lt;R93,1,"")</f>
        <v>1</v>
      </c>
      <c r="W93" s="3">
        <v>27</v>
      </c>
      <c r="X93" s="2">
        <f>VALUE(V32)</f>
        <v>5.125</v>
      </c>
      <c r="Y93" s="2">
        <f>+X93+1</f>
        <v>6.125</v>
      </c>
      <c r="Z93" s="2">
        <f>+X93-1.5</f>
        <v>3.625</v>
      </c>
      <c r="AA93" s="2">
        <f>VALUE(AA32)</f>
        <v>2.2000000000000002</v>
      </c>
      <c r="AB93" t="str">
        <f>IF(AA93&gt;Y93,1,"")</f>
        <v/>
      </c>
      <c r="AC93">
        <f>IF(AA93&lt;Z93,1,"")</f>
        <v>1</v>
      </c>
      <c r="AE93" s="3">
        <v>27</v>
      </c>
      <c r="AF93" s="2">
        <f>VALUE(AC32)</f>
        <v>2.6666666666666696E-2</v>
      </c>
      <c r="AG93" s="2">
        <f>+AF93+1</f>
        <v>1.0266666666666666</v>
      </c>
      <c r="AH93" s="2">
        <f>+AF93-1.5</f>
        <v>-1.4733333333333334</v>
      </c>
      <c r="AI93" s="2">
        <f>VALUE(AH32)</f>
        <v>-2</v>
      </c>
      <c r="AJ93" t="str">
        <f>IF(AI93&gt;AG93,1,"")</f>
        <v/>
      </c>
      <c r="AK93">
        <f>IF(AI93&lt;AH93,1,"")</f>
        <v>1</v>
      </c>
      <c r="AM93" s="3">
        <v>27</v>
      </c>
      <c r="AN93" s="2">
        <f>VALUE(AJ32)</f>
        <v>-0.7533333333333333</v>
      </c>
      <c r="AO93" s="2">
        <f>+AN93+1</f>
        <v>0.2466666666666667</v>
      </c>
      <c r="AP93" s="2">
        <f>+AN93-1.5</f>
        <v>-2.2533333333333334</v>
      </c>
      <c r="AQ93" s="2">
        <f>VALUE(AO32)</f>
        <v>-1.4</v>
      </c>
      <c r="AR93" t="str">
        <f>IF(AQ93&gt;AO93,1,"")</f>
        <v/>
      </c>
      <c r="AS93" t="str">
        <f>IF(AQ93&lt;AP93,1,"")</f>
        <v/>
      </c>
      <c r="AT93"/>
    </row>
    <row r="94" spans="1:71" x14ac:dyDescent="0.2">
      <c r="O94" s="3">
        <v>28</v>
      </c>
      <c r="P94" s="2">
        <f>VALUE(P33)</f>
        <v>1.7649999999999997</v>
      </c>
      <c r="Q94" s="2">
        <f>+P94+1</f>
        <v>2.7649999999999997</v>
      </c>
      <c r="R94" s="2">
        <f>+P94-1.5</f>
        <v>0.26499999999999968</v>
      </c>
      <c r="S94" s="2">
        <f>VALUE(U33)</f>
        <v>0.30000000000000004</v>
      </c>
      <c r="T94" t="str">
        <f>IF(S94&gt;Q94,1,"")</f>
        <v/>
      </c>
      <c r="U94" t="str">
        <f>IF(S94&lt;R94,1,"")</f>
        <v/>
      </c>
      <c r="W94" s="3">
        <v>28</v>
      </c>
      <c r="X94" s="2">
        <f>VALUE(V33)</f>
        <v>4.6194444444444436</v>
      </c>
      <c r="Y94" s="2">
        <f>+X94+1</f>
        <v>5.6194444444444436</v>
      </c>
      <c r="Z94" s="2">
        <f>+X94-1.5</f>
        <v>3.1194444444444436</v>
      </c>
      <c r="AA94" s="2">
        <f>VALUE(AA33)</f>
        <v>2.8</v>
      </c>
      <c r="AB94" t="str">
        <f>IF(AA94&gt;Y94,1,"")</f>
        <v/>
      </c>
      <c r="AC94">
        <f>IF(AA94&lt;Z94,1,"")</f>
        <v>1</v>
      </c>
      <c r="AE94" s="3">
        <v>28</v>
      </c>
      <c r="AF94" s="2">
        <f>VALUE(AC33)</f>
        <v>-0.99555555555555553</v>
      </c>
      <c r="AG94" s="2">
        <f>+AF94+1</f>
        <v>4.4444444444444731E-3</v>
      </c>
      <c r="AH94" s="2">
        <f>+AF94-1.5</f>
        <v>-2.4955555555555557</v>
      </c>
      <c r="AI94" s="2">
        <f>VALUE(AH33)</f>
        <v>0</v>
      </c>
      <c r="AJ94" t="str">
        <f>IF(AI94&gt;AG94,1,"")</f>
        <v/>
      </c>
      <c r="AK94" t="str">
        <f>IF(AI94&lt;AH94,1,"")</f>
        <v/>
      </c>
      <c r="AM94" s="3">
        <v>28</v>
      </c>
      <c r="AN94" s="2">
        <f>VALUE(AJ33)</f>
        <v>-1.9888888888888889</v>
      </c>
      <c r="AO94" s="2">
        <f>+AN94+1</f>
        <v>-0.98888888888888893</v>
      </c>
      <c r="AP94" s="2">
        <f>+AN94-1.5</f>
        <v>-3.4888888888888889</v>
      </c>
      <c r="AQ94" s="2">
        <f>VALUE(AO33)</f>
        <v>-0.1</v>
      </c>
      <c r="AR94">
        <f>IF(AQ94&gt;AO94,1,"")</f>
        <v>1</v>
      </c>
      <c r="AS94" t="str">
        <f>IF(AQ94&lt;AP94,1,"")</f>
        <v/>
      </c>
      <c r="AT94"/>
    </row>
    <row r="95" spans="1:71" x14ac:dyDescent="0.2">
      <c r="O95" s="3">
        <v>29</v>
      </c>
      <c r="P95" s="2">
        <f>VALUE(P34)</f>
        <v>1.5716666666666668</v>
      </c>
      <c r="Q95" s="2">
        <f>+P95+1</f>
        <v>2.5716666666666668</v>
      </c>
      <c r="R95" s="2">
        <f>+P95-1.5</f>
        <v>7.1666666666666767E-2</v>
      </c>
      <c r="S95" s="2">
        <f>VALUE(U34)</f>
        <v>-0.67500000000000004</v>
      </c>
      <c r="T95" t="str">
        <f>IF(S95&gt;Q95,1,"")</f>
        <v/>
      </c>
      <c r="U95">
        <f>IF(S95&lt;R95,1,"")</f>
        <v>1</v>
      </c>
      <c r="W95" s="3">
        <v>29</v>
      </c>
      <c r="X95" s="2">
        <f>VALUE(V34)</f>
        <v>4.193888888888889</v>
      </c>
      <c r="Y95" s="2">
        <f>+X95+1</f>
        <v>5.193888888888889</v>
      </c>
      <c r="Z95" s="2">
        <f>+X95-1.5</f>
        <v>2.693888888888889</v>
      </c>
      <c r="AA95" s="2">
        <f>VALUE(AA34)</f>
        <v>0.8</v>
      </c>
      <c r="AB95" t="str">
        <f>IF(AA95&gt;Y95,1,"")</f>
        <v/>
      </c>
      <c r="AC95">
        <f>IF(AA95&lt;Z95,1,"")</f>
        <v>1</v>
      </c>
      <c r="AE95" s="3">
        <v>29</v>
      </c>
      <c r="AF95" s="2">
        <f>VALUE(AC34)</f>
        <v>-0.94444444444444431</v>
      </c>
      <c r="AG95" s="2">
        <f>+AF95+1</f>
        <v>5.5555555555555691E-2</v>
      </c>
      <c r="AH95" s="2">
        <f>+AF95-1.5</f>
        <v>-2.4444444444444442</v>
      </c>
      <c r="AI95" s="2">
        <f>VALUE(AH34)</f>
        <v>-3.5</v>
      </c>
      <c r="AJ95" t="str">
        <f>IF(AI95&gt;AG95,1,"")</f>
        <v/>
      </c>
      <c r="AK95">
        <f>IF(AI95&lt;AH95,1,"")</f>
        <v>1</v>
      </c>
      <c r="AM95" s="3">
        <v>29</v>
      </c>
      <c r="AN95" s="2">
        <f>VALUE(AJ34)</f>
        <v>-2.1111111111111107</v>
      </c>
      <c r="AO95" s="2">
        <f>+AN95+1</f>
        <v>-1.1111111111111107</v>
      </c>
      <c r="AP95" s="2">
        <f>+AN95-1.5</f>
        <v>-3.6111111111111107</v>
      </c>
      <c r="AQ95" s="2">
        <f>VALUE(AO34)</f>
        <v>-0.7</v>
      </c>
      <c r="AR95">
        <f>IF(AQ95&gt;AO95,1,"")</f>
        <v>1</v>
      </c>
      <c r="AS95" t="str">
        <f>IF(AQ95&lt;AP95,1,"")</f>
        <v/>
      </c>
      <c r="AT95"/>
    </row>
    <row r="96" spans="1:71" x14ac:dyDescent="0.2">
      <c r="O96" s="3">
        <v>30</v>
      </c>
      <c r="P96" s="2">
        <f>VALUE(P35)</f>
        <v>0.64055555555555577</v>
      </c>
      <c r="Q96" s="2">
        <f>+P96+1</f>
        <v>1.6405555555555558</v>
      </c>
      <c r="R96" s="2">
        <f>+P96-1.5</f>
        <v>-0.85944444444444423</v>
      </c>
      <c r="S96" s="2">
        <f>VALUE(U35)</f>
        <v>0.6</v>
      </c>
      <c r="T96" t="str">
        <f>IF(S96&gt;Q96,1,"")</f>
        <v/>
      </c>
      <c r="U96" t="str">
        <f>IF(S96&lt;R96,1,"")</f>
        <v/>
      </c>
      <c r="W96" s="3">
        <v>30</v>
      </c>
      <c r="X96" s="2">
        <f>VALUE(V35)</f>
        <v>3.2866666666666666</v>
      </c>
      <c r="Y96" s="2">
        <f>+X96+1</f>
        <v>4.2866666666666671</v>
      </c>
      <c r="Z96" s="2">
        <f>+X96-1.5</f>
        <v>1.7866666666666666</v>
      </c>
      <c r="AA96" s="2">
        <f>VALUE(AA35)</f>
        <v>1</v>
      </c>
      <c r="AB96" t="str">
        <f>IF(AA96&gt;Y96,1,"")</f>
        <v/>
      </c>
      <c r="AC96">
        <f>IF(AA96&lt;Z96,1,"")</f>
        <v>1</v>
      </c>
      <c r="AE96" s="3">
        <v>30</v>
      </c>
      <c r="AF96" s="2">
        <f>VALUE(AC35)</f>
        <v>-1.7045454545454546</v>
      </c>
      <c r="AG96" s="2">
        <f>+AF96+1</f>
        <v>-0.70454545454545459</v>
      </c>
      <c r="AH96" s="2">
        <f>+AF96-1.5</f>
        <v>-3.2045454545454546</v>
      </c>
      <c r="AI96" s="2">
        <f>VALUE(AH35)</f>
        <v>-2.1</v>
      </c>
      <c r="AJ96" t="str">
        <f>IF(AI96&gt;AG96,1,"")</f>
        <v/>
      </c>
      <c r="AK96" t="str">
        <f>IF(AI96&lt;AH96,1,"")</f>
        <v/>
      </c>
      <c r="AM96" s="3">
        <v>30</v>
      </c>
      <c r="AN96" s="2">
        <f>VALUE(AJ35)</f>
        <v>-2.5799999999999996</v>
      </c>
      <c r="AO96" s="2">
        <f>+AN96+1</f>
        <v>-1.5799999999999996</v>
      </c>
      <c r="AP96" s="2">
        <f>+AN96-1.5</f>
        <v>-4.08</v>
      </c>
      <c r="AQ96" s="2">
        <f>VALUE(AO35)</f>
        <v>-4.0999999999999996</v>
      </c>
      <c r="AR96" t="str">
        <f>IF(AQ96&gt;AO96,1,"")</f>
        <v/>
      </c>
      <c r="AS96">
        <f>IF(AQ96&lt;AP96,1,"")</f>
        <v>1</v>
      </c>
      <c r="AT96"/>
    </row>
    <row r="97" spans="15:46" x14ac:dyDescent="0.2">
      <c r="O97"/>
      <c r="P97"/>
      <c r="Q97"/>
      <c r="R97"/>
      <c r="S97"/>
      <c r="T97">
        <f>SUM(T67:T96)</f>
        <v>13</v>
      </c>
      <c r="U97">
        <f>SUM(U67:U96)</f>
        <v>8</v>
      </c>
      <c r="W97"/>
      <c r="X97"/>
      <c r="Y97"/>
      <c r="Z97"/>
      <c r="AA97"/>
      <c r="AB97">
        <f>SUM(AB67:AB96)</f>
        <v>11</v>
      </c>
      <c r="AC97">
        <f>SUM(AC67:AC96)</f>
        <v>6</v>
      </c>
      <c r="AE97"/>
      <c r="AF97"/>
      <c r="AG97"/>
      <c r="AH97"/>
      <c r="AI97"/>
      <c r="AJ97">
        <f>SUM(AJ67:AJ96)</f>
        <v>13</v>
      </c>
      <c r="AK97">
        <f>SUM(AK67:AK96)</f>
        <v>10</v>
      </c>
      <c r="AM97"/>
      <c r="AN97"/>
      <c r="AO97"/>
      <c r="AP97"/>
      <c r="AQ97"/>
      <c r="AR97">
        <f>SUM(AR67:AR96)</f>
        <v>15</v>
      </c>
      <c r="AS97">
        <f>SUM(AS67:AS96)</f>
        <v>9</v>
      </c>
      <c r="AT97"/>
    </row>
  </sheetData>
  <mergeCells count="14">
    <mergeCell ref="BO6:BS6"/>
    <mergeCell ref="BO7:BS7"/>
    <mergeCell ref="BO10:BS10"/>
    <mergeCell ref="BO11:BS11"/>
    <mergeCell ref="BO14:BS14"/>
    <mergeCell ref="BO15:BS15"/>
    <mergeCell ref="BO18:BS18"/>
    <mergeCell ref="BO19:BS19"/>
    <mergeCell ref="BO30:BR30"/>
    <mergeCell ref="Q48:S48"/>
    <mergeCell ref="X48:Z48"/>
    <mergeCell ref="AD48:AF48"/>
    <mergeCell ref="AK48:AM48"/>
    <mergeCell ref="AP48:AQ48"/>
  </mergeCells>
  <conditionalFormatting sqref="AS46">
    <cfRule type="cellIs" dxfId="44" priority="13" stopIfTrue="1" operator="greaterThan">
      <formula>$AQ$54</formula>
    </cfRule>
    <cfRule type="cellIs" dxfId="43" priority="14" stopIfTrue="1" operator="lessThan">
      <formula>$AP$54</formula>
    </cfRule>
    <cfRule type="cellIs" dxfId="42" priority="15" stopIfTrue="1" operator="equal">
      <formula>$AQ$46</formula>
    </cfRule>
  </conditionalFormatting>
  <conditionalFormatting sqref="B6:B35">
    <cfRule type="cellIs" dxfId="41" priority="11" operator="equal">
      <formula>$K$63</formula>
    </cfRule>
    <cfRule type="cellIs" dxfId="40" priority="12" operator="equal">
      <formula>$K$62</formula>
    </cfRule>
  </conditionalFormatting>
  <conditionalFormatting sqref="C6:C35">
    <cfRule type="cellIs" dxfId="39" priority="9" operator="equal">
      <formula>$L$63</formula>
    </cfRule>
    <cfRule type="cellIs" dxfId="38" priority="10" operator="equal">
      <formula>$L$62</formula>
    </cfRule>
  </conditionalFormatting>
  <conditionalFormatting sqref="D5:D6">
    <cfRule type="cellIs" dxfId="37" priority="8" operator="equal">
      <formula>$M$62</formula>
    </cfRule>
  </conditionalFormatting>
  <conditionalFormatting sqref="D6:D35">
    <cfRule type="cellIs" dxfId="36" priority="7" operator="equal">
      <formula>$M$63</formula>
    </cfRule>
  </conditionalFormatting>
  <conditionalFormatting sqref="N6:N35">
    <cfRule type="cellIs" dxfId="35" priority="6" operator="equal">
      <formula>$O$62</formula>
    </cfRule>
  </conditionalFormatting>
  <conditionalFormatting sqref="I6:I35">
    <cfRule type="cellIs" dxfId="34" priority="5" operator="equal">
      <formula>$N$62</formula>
    </cfRule>
  </conditionalFormatting>
  <conditionalFormatting sqref="H7:H36">
    <cfRule type="cellIs" dxfId="33" priority="3" operator="equal">
      <formula>$J$63</formula>
    </cfRule>
    <cfRule type="cellIs" dxfId="32" priority="4" operator="equal">
      <formula>$J$62</formula>
    </cfRule>
  </conditionalFormatting>
  <conditionalFormatting sqref="CA4:CA49">
    <cfRule type="cellIs" dxfId="31" priority="16" operator="between">
      <formula>$CA$53</formula>
      <formula>$CA$52</formula>
    </cfRule>
    <cfRule type="cellIs" dxfId="30" priority="17" operator="between">
      <formula>$CA$52</formula>
      <formula>$CA$51</formula>
    </cfRule>
    <cfRule type="cellIs" dxfId="29" priority="18" operator="lessThan">
      <formula>$CA$51</formula>
    </cfRule>
    <cfRule type="cellIs" dxfId="28" priority="19" operator="between">
      <formula>$CA$56</formula>
      <formula>$CA$57</formula>
    </cfRule>
    <cfRule type="cellIs" dxfId="27" priority="20" operator="between">
      <formula>$CA$57</formula>
      <formula>$CA$58</formula>
    </cfRule>
    <cfRule type="cellIs" dxfId="26" priority="21" operator="greaterThan">
      <formula>$CA$58</formula>
    </cfRule>
  </conditionalFormatting>
  <conditionalFormatting sqref="CG4:CG49">
    <cfRule type="cellIs" dxfId="25" priority="22" operator="between">
      <formula>$CG$53</formula>
      <formula>$CG$52</formula>
    </cfRule>
    <cfRule type="cellIs" dxfId="24" priority="23" operator="between">
      <formula>$CG$52</formula>
      <formula>$CG$51</formula>
    </cfRule>
    <cfRule type="cellIs" dxfId="23" priority="24" operator="lessThan">
      <formula>$CG$51</formula>
    </cfRule>
    <cfRule type="cellIs" dxfId="22" priority="25" operator="between">
      <formula>$CG$56</formula>
      <formula>$CG$57</formula>
    </cfRule>
    <cfRule type="cellIs" dxfId="21" priority="26" operator="between">
      <formula>$CG$57</formula>
      <formula>$CG$58</formula>
    </cfRule>
    <cfRule type="cellIs" dxfId="20" priority="27" operator="greaterThan">
      <formula>$CG$58</formula>
    </cfRule>
  </conditionalFormatting>
  <conditionalFormatting sqref="CM4:CM49">
    <cfRule type="cellIs" dxfId="19" priority="28" operator="between">
      <formula>$CM$56</formula>
      <formula>$CM$57</formula>
    </cfRule>
    <cfRule type="cellIs" dxfId="18" priority="29" operator="between">
      <formula>$CM$57</formula>
      <formula>$CM$58</formula>
    </cfRule>
    <cfRule type="cellIs" dxfId="17" priority="30" operator="greaterThan">
      <formula>$CM$58</formula>
    </cfRule>
    <cfRule type="cellIs" dxfId="16" priority="31" operator="between">
      <formula>$CM$53</formula>
      <formula>$CM$52</formula>
    </cfRule>
    <cfRule type="cellIs" dxfId="15" priority="32" operator="between">
      <formula>$CM$52</formula>
      <formula>$CM$51</formula>
    </cfRule>
    <cfRule type="cellIs" dxfId="14" priority="33" operator="lessThan">
      <formula>$CM$51</formula>
    </cfRule>
  </conditionalFormatting>
  <conditionalFormatting sqref="CS4:CS49">
    <cfRule type="cellIs" dxfId="13" priority="34" operator="between">
      <formula>$CS$52</formula>
      <formula>$CS$51</formula>
    </cfRule>
    <cfRule type="cellIs" dxfId="12" priority="35" operator="lessThan">
      <formula>$CS$51</formula>
    </cfRule>
  </conditionalFormatting>
  <conditionalFormatting sqref="CS4:CS49">
    <cfRule type="cellIs" dxfId="11" priority="36" operator="between">
      <formula>$CS$56</formula>
      <formula>$CS$57</formula>
    </cfRule>
    <cfRule type="cellIs" dxfId="10" priority="37" operator="between">
      <formula>$CS$57</formula>
      <formula>$CS$58</formula>
    </cfRule>
    <cfRule type="cellIs" dxfId="9" priority="38" operator="greaterThan">
      <formula>$CS$58</formula>
    </cfRule>
    <cfRule type="cellIs" dxfId="8" priority="39" operator="between">
      <formula>$CS$53</formula>
      <formula>$CS$52</formula>
    </cfRule>
  </conditionalFormatting>
  <conditionalFormatting sqref="CY4:CY49">
    <cfRule type="cellIs" dxfId="7" priority="40" operator="between">
      <formula>$CY$53</formula>
      <formula>$CY$52</formula>
    </cfRule>
    <cfRule type="cellIs" dxfId="6" priority="41" operator="between">
      <formula>$CY$52</formula>
      <formula>$CY$51</formula>
    </cfRule>
    <cfRule type="cellIs" dxfId="5" priority="42" operator="lessThan">
      <formula>$CY$51</formula>
    </cfRule>
    <cfRule type="cellIs" dxfId="4" priority="43" operator="between">
      <formula>$CY$56</formula>
      <formula>$CY$57</formula>
    </cfRule>
    <cfRule type="cellIs" dxfId="3" priority="44" operator="between">
      <formula>$CY$57</formula>
      <formula>$CY$58</formula>
    </cfRule>
    <cfRule type="cellIs" dxfId="2" priority="45" operator="greaterThan">
      <formula>$CY$58</formula>
    </cfRule>
  </conditionalFormatting>
  <conditionalFormatting sqref="H6">
    <cfRule type="cellIs" dxfId="1" priority="1" operator="equal">
      <formula>$J$63</formula>
    </cfRule>
    <cfRule type="cellIs" dxfId="0" priority="2" operator="equal">
      <formula>$J$62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listopad</vt:lpstr>
      <vt:lpstr>Graf 11-1</vt:lpstr>
      <vt:lpstr>Graf 11-2</vt:lpstr>
      <vt:lpstr>Graf 11-3</vt:lpstr>
      <vt:lpstr>Graf 11-4</vt:lpstr>
      <vt:lpstr>Graf 11-5</vt:lpstr>
      <vt:lpstr>Graf11-6</vt:lpstr>
      <vt:lpstr>listopad!Oblast_tisku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2021-12-01T08:32:56Z</dcterms:created>
  <dcterms:modified xsi:type="dcterms:W3CDTF">2021-12-01T08:36:33Z</dcterms:modified>
</cp:coreProperties>
</file>