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5-0091 - Silnice II_48..." sheetId="2" r:id="rId2"/>
  </sheets>
  <definedNames>
    <definedName name="_xlnm.Print_Titles" localSheetId="1">'2015-0091 - Silnice II_48...'!$116:$116</definedName>
    <definedName name="_xlnm.Print_Titles" localSheetId="0">'Rekapitulace stavby'!$85:$85</definedName>
    <definedName name="_xlnm.Print_Area" localSheetId="1">'2015-0091 - Silnice II_48...'!$C$4:$Q$70,'2015-0091 - Silnice II_48...'!$C$76:$Q$101,'2015-0091 - Silnice II_48...'!$C$107:$Q$135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<sst xmlns="http://schemas.openxmlformats.org/spreadsheetml/2006/main" count="410" uniqueCount="165">
  <si>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</si>
  <si>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</si>
  <si>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</si>
  <si>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</si>
  <si>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</si>
  <si>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</si>
  <si>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</si>
  <si>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</si>
  <si>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</si>
  <si>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</si>
  <si>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</si>
  <si>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</si>
  <si>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</si>
  <si>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</si>
  <si>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</si>
  <si>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</si>
  <si>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Silnice II/483-ul.Dolní,ul.Sportovní-Protismyková úprava před přechody pro chodce v obci Mořkov</t>
  </si>
  <si>
    <t>0,1</t>
  </si>
  <si>
    <t>JKSO:</t>
  </si>
  <si>
    <t>CC-CZ:</t>
  </si>
  <si>
    <t>1</t>
  </si>
  <si>
    <t>Místo:</t>
  </si>
  <si>
    <t xml:space="preserve"> </t>
  </si>
  <si>
    <t>Datum:</t>
  </si>
  <si>
    <t>20.12.2015</t>
  </si>
  <si>
    <t>10</t>
  </si>
  <si>
    <t>100</t>
  </si>
  <si>
    <t>Objednavatel:</t>
  </si>
  <si>
    <t>IČ:</t>
  </si>
  <si>
    <t>Obec Mořkov</t>
  </si>
  <si>
    <t>DIČ:</t>
  </si>
  <si>
    <t>Zhotovitel:</t>
  </si>
  <si>
    <t>Projektant:</t>
  </si>
  <si>
    <t>Jiří Břenek</t>
  </si>
  <si>
    <t>True</t>
  </si>
  <si>
    <t>Zpracovatel:</t>
  </si>
  <si>
    <t>Pflegrová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</si>
  <si>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</si>
  <si>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</si>
  <si>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</si>
  <si>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</si>
  <si>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</si>
  <si>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</si>
  <si>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</si>
  <si>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</si>
  <si>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</si>
  <si>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</si>
  <si>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</si>
  <si>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</si>
  <si>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</si>
  <si>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</si>
  <si>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</si>
  <si>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</si>
  <si>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</si>
  <si>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</si>
  <si>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</si>
  <si>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</si>
  <si>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</si>
  <si>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</si>
  <si>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</si>
  <si>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</si>
  <si>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</si>
  <si>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</si>
  <si>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</si>
  <si>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</si>
  <si>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</si>
  <si>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</si>
  <si>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</si>
  <si>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</si>
  <si>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</si>
  <si>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</si>
  <si>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</si>
  <si>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</si>
  <si>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</si>
  <si>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</si>
  <si>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</si>
  <si>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</si>
  <si>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</si>
  <si>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</si>
  <si>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{39E2622E-EF14-4E5B-BE6C-3F2D3229A28A}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</si>
  <si>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</si>
  <si>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</si>
  <si>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</si>
  <si>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</si>
  <si>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</si>
  <si>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</si>
  <si>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</si>
  <si>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</si>
  <si>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</si>
  <si>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</si>
  <si>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</si>
  <si>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</si>
  <si>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</si>
  <si>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</si>
  <si>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</si>
  <si>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</si>
  <si>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</si>
  <si>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</si>
  <si>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</si>
  <si>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</si>
  <si>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</si>
  <si>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5 - Komunikace pozemní</t>
  </si>
  <si>
    <t xml:space="preserve">    998 - Přesun hmot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</si>
  <si>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</si>
  <si>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</si>
  <si>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</si>
  <si>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</si>
  <si>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</si>
  <si>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</si>
  <si>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</si>
  <si>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</si>
  <si>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</si>
  <si>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</si>
  <si>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</si>
  <si>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</si>
  <si>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</si>
  <si>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</si>
  <si>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</si>
  <si>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</si>
  <si>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</si>
  <si>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</si>
  <si>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</si>
  <si>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</si>
  <si>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</si>
  <si>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</si>
  <si>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</si>
  <si>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</si>
  <si>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</si>
  <si>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</si>
  <si>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5-1</t>
  </si>
  <si>
    <t>Nátěr živičného krytu červenou barvou ROCBINDA  D+M</t>
  </si>
  <si>
    <t>m2</t>
  </si>
  <si>
    <t>4</t>
  </si>
  <si>
    <t>1172278207</t>
  </si>
  <si>
    <t>572403112</t>
  </si>
  <si>
    <t>Úprava živičného krytu před úpravou povrchu červenou barvou (ROCBINDA)</t>
  </si>
  <si>
    <t>130575325</t>
  </si>
  <si>
    <t>30,0*3,7</t>
  </si>
  <si>
    <t>VV</t>
  </si>
  <si>
    <t>30,0*4,1</t>
  </si>
  <si>
    <t>30,0*3,45</t>
  </si>
  <si>
    <t>30,0*3,0</t>
  </si>
  <si>
    <t>Součet</t>
  </si>
  <si>
    <t>3</t>
  </si>
  <si>
    <t>998225111</t>
  </si>
  <si>
    <t>Přesun hmot pro pozemní komunikace s krytem z kamene, monolitickým betonovým nebo živičným</t>
  </si>
  <si>
    <t>t</t>
  </si>
  <si>
    <t>-664849414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</si>
  <si>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</si>
  <si>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</si>
  <si>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</si>
  <si>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</si>
  <si>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</si>
  <si>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</si>
  <si>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</si>
  <si>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</si>
  <si>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</si>
  <si>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dle situace</t>
  </si>
  <si>
    <t>IČ:00298191</t>
  </si>
  <si>
    <t>DIČ:CZ00298191</t>
  </si>
  <si>
    <t>IČ:11550937</t>
  </si>
  <si>
    <t>DIČ:CZ5506271881</t>
  </si>
  <si>
    <t>CZ5506271881</t>
  </si>
  <si>
    <t>11550937</t>
  </si>
  <si>
    <t>VÝKAZ VÝMĚR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</si>
</sst>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2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3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right" vertical="center"/>
    </xf>
    <xf numFmtId="164" fontId="0" fillId="34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13" fillId="34" borderId="2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23" fillId="34" borderId="0" xfId="0" applyFont="1" applyFill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0" fontId="33" fillId="33" borderId="0" xfId="36" applyFont="1" applyFill="1" applyAlignment="1" applyProtection="1">
      <alignment horizontal="center" vertical="center"/>
      <protection/>
    </xf>
    <xf numFmtId="164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2\System\Temp\radEFB0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2\System\Temp\radAD09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2\System\Temp\radEFB04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2\System\Temp\radAD093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87" activePane="bottomLeft" state="frozen"/>
      <selection pane="topLeft" activeCell="A1" sqref="A1"/>
      <selection pane="bottomLeft" activeCell="BE88" sqref="BE88:BE8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1" t="s">
        <v>0</v>
      </c>
      <c r="B1" s="152"/>
      <c r="C1" s="152"/>
      <c r="D1" s="153" t="s">
        <v>1</v>
      </c>
      <c r="E1" s="152"/>
      <c r="F1" s="152"/>
      <c r="G1" s="152"/>
      <c r="H1" s="152"/>
      <c r="I1" s="152"/>
      <c r="J1" s="152"/>
      <c r="K1" s="154" t="s">
        <v>150</v>
      </c>
      <c r="L1" s="154"/>
      <c r="M1" s="154"/>
      <c r="N1" s="154"/>
      <c r="O1" s="154"/>
      <c r="P1" s="154"/>
      <c r="Q1" s="154"/>
      <c r="R1" s="154"/>
      <c r="S1" s="154"/>
      <c r="T1" s="152"/>
      <c r="U1" s="152"/>
      <c r="V1" s="152"/>
      <c r="W1" s="154" t="s">
        <v>151</v>
      </c>
      <c r="X1" s="154"/>
      <c r="Y1" s="154"/>
      <c r="Z1" s="154"/>
      <c r="AA1" s="154"/>
      <c r="AB1" s="154"/>
      <c r="AC1" s="154"/>
      <c r="AD1" s="154"/>
      <c r="AE1" s="154"/>
      <c r="AF1" s="154"/>
      <c r="AG1" s="152"/>
      <c r="AH1" s="15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5" t="s">
        <v>4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R2" s="199" t="s">
        <v>5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7" t="s">
        <v>9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71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Q5" s="11"/>
      <c r="BE5" s="168" t="s">
        <v>14</v>
      </c>
      <c r="BS5" s="6" t="s">
        <v>6</v>
      </c>
    </row>
    <row r="6" spans="2:71" s="2" customFormat="1" ht="37.5" customHeight="1">
      <c r="B6" s="10"/>
      <c r="D6" s="16" t="s">
        <v>15</v>
      </c>
      <c r="K6" s="172" t="s">
        <v>16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Q6" s="11"/>
      <c r="BE6" s="166"/>
      <c r="BS6" s="6" t="s">
        <v>17</v>
      </c>
    </row>
    <row r="7" spans="2:71" s="2" customFormat="1" ht="15" customHeight="1">
      <c r="B7" s="10"/>
      <c r="D7" s="17" t="s">
        <v>18</v>
      </c>
      <c r="K7" s="15"/>
      <c r="AK7" s="17" t="s">
        <v>19</v>
      </c>
      <c r="AN7" s="15"/>
      <c r="AQ7" s="11"/>
      <c r="BE7" s="166"/>
      <c r="BS7" s="6" t="s">
        <v>20</v>
      </c>
    </row>
    <row r="8" spans="2:71" s="2" customFormat="1" ht="15" customHeight="1">
      <c r="B8" s="10"/>
      <c r="D8" s="17" t="s">
        <v>21</v>
      </c>
      <c r="K8" s="15" t="s">
        <v>22</v>
      </c>
      <c r="AK8" s="17" t="s">
        <v>23</v>
      </c>
      <c r="AN8" s="18" t="s">
        <v>24</v>
      </c>
      <c r="AQ8" s="11"/>
      <c r="BE8" s="166"/>
      <c r="BS8" s="6" t="s">
        <v>25</v>
      </c>
    </row>
    <row r="9" spans="2:71" s="2" customFormat="1" ht="15" customHeight="1">
      <c r="B9" s="10"/>
      <c r="AQ9" s="11"/>
      <c r="BE9" s="166"/>
      <c r="BS9" s="6" t="s">
        <v>26</v>
      </c>
    </row>
    <row r="10" spans="2:71" s="2" customFormat="1" ht="15" customHeight="1">
      <c r="B10" s="10"/>
      <c r="D10" s="17" t="s">
        <v>27</v>
      </c>
      <c r="AK10" s="17" t="s">
        <v>158</v>
      </c>
      <c r="AN10" s="15"/>
      <c r="AQ10" s="11"/>
      <c r="BE10" s="166"/>
      <c r="BS10" s="6" t="s">
        <v>17</v>
      </c>
    </row>
    <row r="11" spans="2:71" s="2" customFormat="1" ht="19.5" customHeight="1">
      <c r="B11" s="10"/>
      <c r="E11" s="15" t="s">
        <v>29</v>
      </c>
      <c r="AK11" s="17" t="s">
        <v>159</v>
      </c>
      <c r="AN11" s="15"/>
      <c r="AQ11" s="11"/>
      <c r="BE11" s="166"/>
      <c r="BS11" s="6" t="s">
        <v>17</v>
      </c>
    </row>
    <row r="12" spans="2:71" s="2" customFormat="1" ht="7.5" customHeight="1">
      <c r="B12" s="10"/>
      <c r="AQ12" s="11"/>
      <c r="BE12" s="166"/>
      <c r="BS12" s="6" t="s">
        <v>17</v>
      </c>
    </row>
    <row r="13" spans="2:71" s="2" customFormat="1" ht="15" customHeight="1">
      <c r="B13" s="10"/>
      <c r="D13" s="17" t="s">
        <v>31</v>
      </c>
      <c r="AK13" s="17" t="s">
        <v>160</v>
      </c>
      <c r="AN13" s="19" t="s">
        <v>163</v>
      </c>
      <c r="AQ13" s="11"/>
      <c r="BE13" s="166"/>
      <c r="BS13" s="6" t="s">
        <v>17</v>
      </c>
    </row>
    <row r="14" spans="2:71" s="2" customFormat="1" ht="15.75" customHeight="1">
      <c r="B14" s="10"/>
      <c r="E14" s="173" t="s">
        <v>33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7" t="s">
        <v>30</v>
      </c>
      <c r="AN14" s="19" t="s">
        <v>162</v>
      </c>
      <c r="AQ14" s="11"/>
      <c r="BE14" s="166"/>
      <c r="BS14" s="6" t="s">
        <v>17</v>
      </c>
    </row>
    <row r="15" spans="2:71" s="2" customFormat="1" ht="7.5" customHeight="1">
      <c r="B15" s="10"/>
      <c r="AQ15" s="11"/>
      <c r="BE15" s="166"/>
      <c r="BS15" s="6" t="s">
        <v>3</v>
      </c>
    </row>
    <row r="16" spans="2:71" s="2" customFormat="1" ht="15" customHeight="1">
      <c r="B16" s="10"/>
      <c r="D16" s="17" t="s">
        <v>32</v>
      </c>
      <c r="AK16" s="17" t="s">
        <v>160</v>
      </c>
      <c r="AN16" s="15"/>
      <c r="AQ16" s="11"/>
      <c r="BE16" s="166"/>
      <c r="BS16" s="6" t="s">
        <v>3</v>
      </c>
    </row>
    <row r="17" spans="2:71" ht="19.5" customHeight="1">
      <c r="B17" s="10"/>
      <c r="E17" s="15" t="s">
        <v>33</v>
      </c>
      <c r="AK17" s="17" t="s">
        <v>161</v>
      </c>
      <c r="AN17" s="15"/>
      <c r="AQ17" s="11"/>
      <c r="AR17" s="2"/>
      <c r="BE17" s="166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34</v>
      </c>
    </row>
    <row r="18" spans="2:71" ht="7.5" customHeight="1">
      <c r="B18" s="10"/>
      <c r="AQ18" s="11"/>
      <c r="AR18" s="2"/>
      <c r="BE18" s="166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D19" s="17" t="s">
        <v>35</v>
      </c>
      <c r="AK19" s="17" t="s">
        <v>28</v>
      </c>
      <c r="AN19" s="15"/>
      <c r="AQ19" s="11"/>
      <c r="AR19" s="2"/>
      <c r="BE19" s="166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0" ht="15.75" customHeight="1">
      <c r="B20" s="10"/>
      <c r="E20" s="15" t="s">
        <v>36</v>
      </c>
      <c r="AK20" s="17" t="s">
        <v>30</v>
      </c>
      <c r="AN20" s="15"/>
      <c r="AQ20" s="11"/>
      <c r="AR20" s="2"/>
      <c r="BE20" s="166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AQ21" s="11"/>
      <c r="AR21" s="2"/>
      <c r="BE21" s="166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15.75" customHeight="1">
      <c r="B22" s="10"/>
      <c r="D22" s="17" t="s">
        <v>37</v>
      </c>
      <c r="AQ22" s="11"/>
      <c r="AR22" s="2"/>
      <c r="BE22" s="166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.75" customHeight="1">
      <c r="B23" s="10"/>
      <c r="E23" s="174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Q23" s="11"/>
      <c r="AR23" s="2"/>
      <c r="BE23" s="166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7.5" customHeight="1">
      <c r="B24" s="10"/>
      <c r="AQ24" s="11"/>
      <c r="AR24" s="2"/>
      <c r="BE24" s="166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70" ht="7.5" customHeight="1">
      <c r="B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1"/>
      <c r="AR25" s="2"/>
      <c r="BE25" s="166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2:70" ht="15" customHeight="1">
      <c r="B26" s="10"/>
      <c r="D26" s="21" t="s">
        <v>38</v>
      </c>
      <c r="AK26" s="175">
        <f>ROUND($AG$87,2)</f>
        <v>0</v>
      </c>
      <c r="AL26" s="166"/>
      <c r="AM26" s="166"/>
      <c r="AN26" s="166"/>
      <c r="AO26" s="166"/>
      <c r="AQ26" s="11"/>
      <c r="AR26" s="2"/>
      <c r="BE26" s="166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2:70" ht="15" customHeight="1">
      <c r="B27" s="10"/>
      <c r="D27" s="21" t="s">
        <v>39</v>
      </c>
      <c r="AK27" s="175">
        <f>ROUND($AG$90,2)</f>
        <v>0</v>
      </c>
      <c r="AL27" s="166"/>
      <c r="AM27" s="166"/>
      <c r="AN27" s="166"/>
      <c r="AO27" s="166"/>
      <c r="AQ27" s="11"/>
      <c r="AR27" s="2"/>
      <c r="BE27" s="166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2:57" s="6" customFormat="1" ht="7.5" customHeight="1">
      <c r="B28" s="22"/>
      <c r="AQ28" s="23"/>
      <c r="BE28" s="169"/>
    </row>
    <row r="29" spans="2:57" s="6" customFormat="1" ht="27" customHeight="1">
      <c r="B29" s="22"/>
      <c r="D29" s="24" t="s">
        <v>40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76">
        <f>ROUND($AK$26+$AK$27,2)</f>
        <v>0</v>
      </c>
      <c r="AL29" s="177"/>
      <c r="AM29" s="177"/>
      <c r="AN29" s="177"/>
      <c r="AO29" s="177"/>
      <c r="AQ29" s="23"/>
      <c r="BE29" s="169"/>
    </row>
    <row r="30" spans="2:57" s="6" customFormat="1" ht="7.5" customHeight="1">
      <c r="B30" s="22"/>
      <c r="AQ30" s="23"/>
      <c r="BE30" s="169"/>
    </row>
    <row r="31" spans="2:57" s="6" customFormat="1" ht="15" customHeight="1">
      <c r="B31" s="26"/>
      <c r="D31" s="27" t="s">
        <v>41</v>
      </c>
      <c r="F31" s="27" t="s">
        <v>42</v>
      </c>
      <c r="L31" s="178">
        <v>0.21</v>
      </c>
      <c r="M31" s="170"/>
      <c r="N31" s="170"/>
      <c r="O31" s="170"/>
      <c r="T31" s="28" t="s">
        <v>43</v>
      </c>
      <c r="W31" s="179">
        <f>ROUND($AZ$87+SUM($CD$91:$CD$95),2)</f>
        <v>0</v>
      </c>
      <c r="X31" s="170"/>
      <c r="Y31" s="170"/>
      <c r="Z31" s="170"/>
      <c r="AA31" s="170"/>
      <c r="AB31" s="170"/>
      <c r="AC31" s="170"/>
      <c r="AD31" s="170"/>
      <c r="AE31" s="170"/>
      <c r="AK31" s="179">
        <f>ROUND($AV$87+SUM($BY$91:$BY$95),2)</f>
        <v>0</v>
      </c>
      <c r="AL31" s="170"/>
      <c r="AM31" s="170"/>
      <c r="AN31" s="170"/>
      <c r="AO31" s="170"/>
      <c r="AQ31" s="29"/>
      <c r="BE31" s="170"/>
    </row>
    <row r="32" spans="2:57" s="6" customFormat="1" ht="15" customHeight="1">
      <c r="B32" s="26"/>
      <c r="F32" s="27" t="s">
        <v>44</v>
      </c>
      <c r="L32" s="178">
        <v>0.15</v>
      </c>
      <c r="M32" s="170"/>
      <c r="N32" s="170"/>
      <c r="O32" s="170"/>
      <c r="T32" s="28" t="s">
        <v>43</v>
      </c>
      <c r="W32" s="179">
        <f>ROUND($BA$87+SUM($CE$91:$CE$95),2)</f>
        <v>0</v>
      </c>
      <c r="X32" s="170"/>
      <c r="Y32" s="170"/>
      <c r="Z32" s="170"/>
      <c r="AA32" s="170"/>
      <c r="AB32" s="170"/>
      <c r="AC32" s="170"/>
      <c r="AD32" s="170"/>
      <c r="AE32" s="170"/>
      <c r="AK32" s="179">
        <f>ROUND($AW$87+SUM($BZ$91:$BZ$95),2)</f>
        <v>0</v>
      </c>
      <c r="AL32" s="170"/>
      <c r="AM32" s="170"/>
      <c r="AN32" s="170"/>
      <c r="AO32" s="170"/>
      <c r="AQ32" s="29"/>
      <c r="BE32" s="170"/>
    </row>
    <row r="33" spans="2:57" s="6" customFormat="1" ht="15" customHeight="1" hidden="1">
      <c r="B33" s="26"/>
      <c r="F33" s="27" t="s">
        <v>45</v>
      </c>
      <c r="L33" s="178">
        <v>0.21</v>
      </c>
      <c r="M33" s="170"/>
      <c r="N33" s="170"/>
      <c r="O33" s="170"/>
      <c r="T33" s="28" t="s">
        <v>43</v>
      </c>
      <c r="W33" s="179">
        <f>ROUND($BB$87+SUM($CF$91:$CF$95),2)</f>
        <v>0</v>
      </c>
      <c r="X33" s="170"/>
      <c r="Y33" s="170"/>
      <c r="Z33" s="170"/>
      <c r="AA33" s="170"/>
      <c r="AB33" s="170"/>
      <c r="AC33" s="170"/>
      <c r="AD33" s="170"/>
      <c r="AE33" s="170"/>
      <c r="AK33" s="179">
        <v>0</v>
      </c>
      <c r="AL33" s="170"/>
      <c r="AM33" s="170"/>
      <c r="AN33" s="170"/>
      <c r="AO33" s="170"/>
      <c r="AQ33" s="29"/>
      <c r="BE33" s="170"/>
    </row>
    <row r="34" spans="2:57" s="6" customFormat="1" ht="15" customHeight="1" hidden="1">
      <c r="B34" s="26"/>
      <c r="F34" s="27" t="s">
        <v>46</v>
      </c>
      <c r="L34" s="178">
        <v>0.15</v>
      </c>
      <c r="M34" s="170"/>
      <c r="N34" s="170"/>
      <c r="O34" s="170"/>
      <c r="T34" s="28" t="s">
        <v>43</v>
      </c>
      <c r="W34" s="179">
        <f>ROUND($BC$87+SUM($CG$91:$CG$95),2)</f>
        <v>0</v>
      </c>
      <c r="X34" s="170"/>
      <c r="Y34" s="170"/>
      <c r="Z34" s="170"/>
      <c r="AA34" s="170"/>
      <c r="AB34" s="170"/>
      <c r="AC34" s="170"/>
      <c r="AD34" s="170"/>
      <c r="AE34" s="170"/>
      <c r="AK34" s="179">
        <v>0</v>
      </c>
      <c r="AL34" s="170"/>
      <c r="AM34" s="170"/>
      <c r="AN34" s="170"/>
      <c r="AO34" s="170"/>
      <c r="AQ34" s="29"/>
      <c r="BE34" s="170"/>
    </row>
    <row r="35" spans="2:43" s="6" customFormat="1" ht="15" customHeight="1" hidden="1">
      <c r="B35" s="26"/>
      <c r="F35" s="27" t="s">
        <v>47</v>
      </c>
      <c r="L35" s="178">
        <v>0</v>
      </c>
      <c r="M35" s="170"/>
      <c r="N35" s="170"/>
      <c r="O35" s="170"/>
      <c r="T35" s="28" t="s">
        <v>43</v>
      </c>
      <c r="W35" s="179">
        <f>ROUND($BD$87+SUM($CH$91:$CH$95),2)</f>
        <v>0</v>
      </c>
      <c r="X35" s="170"/>
      <c r="Y35" s="170"/>
      <c r="Z35" s="170"/>
      <c r="AA35" s="170"/>
      <c r="AB35" s="170"/>
      <c r="AC35" s="170"/>
      <c r="AD35" s="170"/>
      <c r="AE35" s="170"/>
      <c r="AK35" s="179">
        <v>0</v>
      </c>
      <c r="AL35" s="170"/>
      <c r="AM35" s="170"/>
      <c r="AN35" s="170"/>
      <c r="AO35" s="170"/>
      <c r="AQ35" s="29"/>
    </row>
    <row r="36" spans="2:43" s="6" customFormat="1" ht="7.5" customHeight="1">
      <c r="B36" s="22"/>
      <c r="AQ36" s="23"/>
    </row>
    <row r="37" spans="2:43" s="6" customFormat="1" ht="27" customHeight="1">
      <c r="B37" s="22"/>
      <c r="C37" s="30"/>
      <c r="D37" s="31" t="s">
        <v>48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 t="s">
        <v>49</v>
      </c>
      <c r="U37" s="32"/>
      <c r="V37" s="32"/>
      <c r="W37" s="32"/>
      <c r="X37" s="180" t="s">
        <v>50</v>
      </c>
      <c r="Y37" s="181"/>
      <c r="Z37" s="181"/>
      <c r="AA37" s="181"/>
      <c r="AB37" s="181"/>
      <c r="AC37" s="32"/>
      <c r="AD37" s="32"/>
      <c r="AE37" s="32"/>
      <c r="AF37" s="32"/>
      <c r="AG37" s="32"/>
      <c r="AH37" s="32"/>
      <c r="AI37" s="32"/>
      <c r="AJ37" s="32"/>
      <c r="AK37" s="182">
        <f>SUM($AK$29:$AK$35)</f>
        <v>0</v>
      </c>
      <c r="AL37" s="181"/>
      <c r="AM37" s="181"/>
      <c r="AN37" s="181"/>
      <c r="AO37" s="183"/>
      <c r="AP37" s="30"/>
      <c r="AQ37" s="23"/>
    </row>
    <row r="38" spans="2:43" s="6" customFormat="1" ht="15" customHeight="1">
      <c r="B38" s="22"/>
      <c r="AQ38" s="23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4" t="s">
        <v>51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52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3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2"/>
      <c r="D58" s="39" t="s">
        <v>53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54</v>
      </c>
      <c r="S58" s="40"/>
      <c r="T58" s="40"/>
      <c r="U58" s="40"/>
      <c r="V58" s="40"/>
      <c r="W58" s="40"/>
      <c r="X58" s="40"/>
      <c r="Y58" s="40"/>
      <c r="Z58" s="42"/>
      <c r="AC58" s="39" t="s">
        <v>53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54</v>
      </c>
      <c r="AN58" s="40"/>
      <c r="AO58" s="42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4" t="s">
        <v>55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56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3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2"/>
      <c r="D69" s="39" t="s">
        <v>53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54</v>
      </c>
      <c r="S69" s="40"/>
      <c r="T69" s="40"/>
      <c r="U69" s="40"/>
      <c r="V69" s="40"/>
      <c r="W69" s="40"/>
      <c r="X69" s="40"/>
      <c r="Y69" s="40"/>
      <c r="Z69" s="42"/>
      <c r="AC69" s="39" t="s">
        <v>53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54</v>
      </c>
      <c r="AN69" s="40"/>
      <c r="AO69" s="42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2"/>
      <c r="C76" s="167" t="s">
        <v>57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23"/>
    </row>
    <row r="77" spans="2:43" s="15" customFormat="1" ht="15" customHeight="1">
      <c r="B77" s="49"/>
      <c r="C77" s="17" t="s">
        <v>13</v>
      </c>
      <c r="L77" s="15">
        <f>$K$5</f>
        <v>0</v>
      </c>
      <c r="AQ77" s="50"/>
    </row>
    <row r="78" spans="2:43" s="51" customFormat="1" ht="37.5" customHeight="1">
      <c r="B78" s="52"/>
      <c r="C78" s="51" t="s">
        <v>15</v>
      </c>
      <c r="L78" s="184" t="str">
        <f>$K$6</f>
        <v>Silnice II/483-ul.Dolní,ul.Sportovní-Protismyková úprava před přechody pro chodce v obci Mořkov</v>
      </c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Q78" s="53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21</v>
      </c>
      <c r="L80" s="54" t="str">
        <f>IF($K$8="","",$K$8)</f>
        <v> </v>
      </c>
      <c r="AI80" s="17" t="s">
        <v>23</v>
      </c>
      <c r="AM80" s="55" t="str">
        <f>IF($AN$8="","",$AN$8)</f>
        <v>20.12.2015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27</v>
      </c>
      <c r="L82" s="15" t="str">
        <f>IF($E$11="","",$E$11)</f>
        <v>Obec Mořkov</v>
      </c>
      <c r="AI82" s="17" t="s">
        <v>32</v>
      </c>
      <c r="AM82" s="171" t="str">
        <f>IF($E$17="","",$E$17)</f>
        <v>Jiří Břenek</v>
      </c>
      <c r="AN82" s="169"/>
      <c r="AO82" s="169"/>
      <c r="AP82" s="169"/>
      <c r="AQ82" s="23"/>
      <c r="AS82" s="185" t="s">
        <v>58</v>
      </c>
      <c r="AT82" s="186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2"/>
      <c r="C83" s="17" t="s">
        <v>31</v>
      </c>
      <c r="L83" s="15" t="str">
        <f>IF($E$14="Vyplň údaj","",$E$14)</f>
        <v>Jiří Břenek</v>
      </c>
      <c r="AI83" s="17" t="s">
        <v>35</v>
      </c>
      <c r="AM83" s="171" t="str">
        <f>IF($E$20="","",$E$20)</f>
        <v>Pflegrová</v>
      </c>
      <c r="AN83" s="169"/>
      <c r="AO83" s="169"/>
      <c r="AP83" s="169"/>
      <c r="AQ83" s="23"/>
      <c r="AS83" s="187"/>
      <c r="AT83" s="169"/>
      <c r="BD83" s="57"/>
    </row>
    <row r="84" spans="2:56" s="6" customFormat="1" ht="12" customHeight="1">
      <c r="B84" s="22"/>
      <c r="AQ84" s="23"/>
      <c r="AS84" s="187"/>
      <c r="AT84" s="169"/>
      <c r="BD84" s="57"/>
    </row>
    <row r="85" spans="2:57" s="6" customFormat="1" ht="30" customHeight="1">
      <c r="B85" s="22"/>
      <c r="C85" s="188" t="s">
        <v>59</v>
      </c>
      <c r="D85" s="181"/>
      <c r="E85" s="181"/>
      <c r="F85" s="181"/>
      <c r="G85" s="181"/>
      <c r="H85" s="32"/>
      <c r="I85" s="189" t="s">
        <v>60</v>
      </c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9" t="s">
        <v>61</v>
      </c>
      <c r="AH85" s="181"/>
      <c r="AI85" s="181"/>
      <c r="AJ85" s="181"/>
      <c r="AK85" s="181"/>
      <c r="AL85" s="181"/>
      <c r="AM85" s="181"/>
      <c r="AN85" s="189" t="s">
        <v>62</v>
      </c>
      <c r="AO85" s="181"/>
      <c r="AP85" s="183"/>
      <c r="AQ85" s="23"/>
      <c r="AS85" s="58" t="s">
        <v>63</v>
      </c>
      <c r="AT85" s="59" t="s">
        <v>64</v>
      </c>
      <c r="AU85" s="59" t="s">
        <v>65</v>
      </c>
      <c r="AV85" s="59" t="s">
        <v>66</v>
      </c>
      <c r="AW85" s="59" t="s">
        <v>67</v>
      </c>
      <c r="AX85" s="59" t="s">
        <v>68</v>
      </c>
      <c r="AY85" s="59" t="s">
        <v>69</v>
      </c>
      <c r="AZ85" s="59" t="s">
        <v>70</v>
      </c>
      <c r="BA85" s="59" t="s">
        <v>71</v>
      </c>
      <c r="BB85" s="59" t="s">
        <v>72</v>
      </c>
      <c r="BC85" s="59" t="s">
        <v>73</v>
      </c>
      <c r="BD85" s="60" t="s">
        <v>74</v>
      </c>
      <c r="BE85" s="61"/>
    </row>
    <row r="86" spans="2:56" s="6" customFormat="1" ht="12" customHeight="1">
      <c r="B86" s="22"/>
      <c r="AQ86" s="23"/>
      <c r="AS86" s="62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51" customFormat="1" ht="33" customHeight="1">
      <c r="B87" s="52"/>
      <c r="C87" s="63" t="s">
        <v>75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200">
        <f>ROUND($AG$88,2)</f>
        <v>0</v>
      </c>
      <c r="AH87" s="201"/>
      <c r="AI87" s="201"/>
      <c r="AJ87" s="201"/>
      <c r="AK87" s="201"/>
      <c r="AL87" s="201"/>
      <c r="AM87" s="201"/>
      <c r="AN87" s="200">
        <f>SUM($AG$87,$AT$87)</f>
        <v>0</v>
      </c>
      <c r="AO87" s="201"/>
      <c r="AP87" s="201"/>
      <c r="AQ87" s="53"/>
      <c r="AS87" s="64">
        <f>ROUND($AS$88,2)</f>
        <v>0</v>
      </c>
      <c r="AT87" s="65">
        <f>ROUND(SUM($AV$87:$AW$87),2)</f>
        <v>0</v>
      </c>
      <c r="AU87" s="66">
        <f>ROUND($AU$88,5)</f>
        <v>0</v>
      </c>
      <c r="AV87" s="65">
        <f>ROUND($AZ$87*$L$31,2)</f>
        <v>0</v>
      </c>
      <c r="AW87" s="65">
        <f>ROUND($BA$87*$L$32,2)</f>
        <v>0</v>
      </c>
      <c r="AX87" s="65">
        <f>ROUND($BB$87*$L$31,2)</f>
        <v>0</v>
      </c>
      <c r="AY87" s="65">
        <f>ROUND($BC$87*$L$32,2)</f>
        <v>0</v>
      </c>
      <c r="AZ87" s="65">
        <f>ROUND($AZ$88,2)</f>
        <v>0</v>
      </c>
      <c r="BA87" s="65">
        <f>ROUND($BA$88,2)</f>
        <v>0</v>
      </c>
      <c r="BB87" s="65">
        <f>ROUND($BB$88,2)</f>
        <v>0</v>
      </c>
      <c r="BC87" s="65">
        <f>ROUND($BC$88,2)</f>
        <v>0</v>
      </c>
      <c r="BD87" s="67">
        <f>ROUND($BD$88,2)</f>
        <v>0</v>
      </c>
      <c r="BS87" s="51" t="s">
        <v>76</v>
      </c>
      <c r="BT87" s="51" t="s">
        <v>77</v>
      </c>
      <c r="BV87" s="51" t="s">
        <v>78</v>
      </c>
      <c r="BW87" s="51" t="s">
        <v>79</v>
      </c>
      <c r="BX87" s="51" t="s">
        <v>80</v>
      </c>
    </row>
    <row r="88" spans="1:76" s="68" customFormat="1" ht="28.5" customHeight="1">
      <c r="A88" s="150" t="s">
        <v>152</v>
      </c>
      <c r="B88" s="69"/>
      <c r="C88" s="70"/>
      <c r="D88" s="195"/>
      <c r="E88" s="196"/>
      <c r="F88" s="196"/>
      <c r="G88" s="196"/>
      <c r="H88" s="196"/>
      <c r="I88" s="70"/>
      <c r="J88" s="195" t="s">
        <v>16</v>
      </c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3">
        <f>'2015-0091 - Silnice II_48...'!$M$29</f>
        <v>0</v>
      </c>
      <c r="AH88" s="194"/>
      <c r="AI88" s="194"/>
      <c r="AJ88" s="194"/>
      <c r="AK88" s="194"/>
      <c r="AL88" s="194"/>
      <c r="AM88" s="194"/>
      <c r="AN88" s="193">
        <f>SUM($AG$88,$AT$88)</f>
        <v>0</v>
      </c>
      <c r="AO88" s="194"/>
      <c r="AP88" s="194"/>
      <c r="AQ88" s="71"/>
      <c r="AS88" s="72">
        <f>'2015-0091 - Silnice II_48...'!$M$27</f>
        <v>0</v>
      </c>
      <c r="AT88" s="73">
        <f>ROUND(SUM($AV$88:$AW$88),2)</f>
        <v>0</v>
      </c>
      <c r="AU88" s="74">
        <f>'2015-0091 - Silnice II_48...'!$W$117</f>
        <v>0</v>
      </c>
      <c r="AV88" s="73">
        <f>'2015-0091 - Silnice II_48...'!$M$31</f>
        <v>0</v>
      </c>
      <c r="AW88" s="73">
        <f>'2015-0091 - Silnice II_48...'!$M$32</f>
        <v>0</v>
      </c>
      <c r="AX88" s="73">
        <f>'2015-0091 - Silnice II_48...'!$M$33</f>
        <v>0</v>
      </c>
      <c r="AY88" s="73">
        <f>'2015-0091 - Silnice II_48...'!$M$34</f>
        <v>0</v>
      </c>
      <c r="AZ88" s="73">
        <f>'2015-0091 - Silnice II_48...'!$H$31</f>
        <v>0</v>
      </c>
      <c r="BA88" s="73">
        <f>'2015-0091 - Silnice II_48...'!$H$32</f>
        <v>0</v>
      </c>
      <c r="BB88" s="73">
        <f>'2015-0091 - Silnice II_48...'!$H$33</f>
        <v>0</v>
      </c>
      <c r="BC88" s="73">
        <f>'2015-0091 - Silnice II_48...'!$H$34</f>
        <v>0</v>
      </c>
      <c r="BD88" s="75">
        <f>'2015-0091 - Silnice II_48...'!$H$35</f>
        <v>0</v>
      </c>
      <c r="BT88" s="68" t="s">
        <v>20</v>
      </c>
      <c r="BU88" s="68" t="s">
        <v>81</v>
      </c>
      <c r="BV88" s="68" t="s">
        <v>78</v>
      </c>
      <c r="BW88" s="68" t="s">
        <v>79</v>
      </c>
      <c r="BX88" s="68" t="s">
        <v>80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3" t="s">
        <v>82</v>
      </c>
      <c r="AG90" s="200">
        <f>ROUND(SUM($AG$91:$AG$94),2)</f>
        <v>0</v>
      </c>
      <c r="AH90" s="169"/>
      <c r="AI90" s="169"/>
      <c r="AJ90" s="169"/>
      <c r="AK90" s="169"/>
      <c r="AL90" s="169"/>
      <c r="AM90" s="169"/>
      <c r="AN90" s="200">
        <f>ROUND(SUM($AN$91:$AN$94),2)</f>
        <v>0</v>
      </c>
      <c r="AO90" s="169"/>
      <c r="AP90" s="169"/>
      <c r="AQ90" s="23"/>
      <c r="AS90" s="58" t="s">
        <v>83</v>
      </c>
      <c r="AT90" s="59" t="s">
        <v>84</v>
      </c>
      <c r="AU90" s="59" t="s">
        <v>41</v>
      </c>
      <c r="AV90" s="60" t="s">
        <v>64</v>
      </c>
      <c r="AW90" s="61"/>
    </row>
    <row r="91" spans="2:89" s="6" customFormat="1" ht="21" customHeight="1">
      <c r="B91" s="22"/>
      <c r="D91" s="76" t="s">
        <v>85</v>
      </c>
      <c r="AG91" s="191">
        <f>ROUND($AG$87*$AS$91,2)</f>
        <v>0</v>
      </c>
      <c r="AH91" s="169"/>
      <c r="AI91" s="169"/>
      <c r="AJ91" s="169"/>
      <c r="AK91" s="169"/>
      <c r="AL91" s="169"/>
      <c r="AM91" s="169"/>
      <c r="AN91" s="192">
        <f>ROUND($AG$91+$AV$91,2)</f>
        <v>0</v>
      </c>
      <c r="AO91" s="169"/>
      <c r="AP91" s="169"/>
      <c r="AQ91" s="23"/>
      <c r="AS91" s="77">
        <v>0</v>
      </c>
      <c r="AT91" s="78" t="s">
        <v>86</v>
      </c>
      <c r="AU91" s="78" t="s">
        <v>42</v>
      </c>
      <c r="AV91" s="79">
        <f>ROUND(IF($AU$91="základní",$AG$91*$L$31,IF($AU$91="snížená",$AG$91*$L$32,0)),2)</f>
        <v>0</v>
      </c>
      <c r="BV91" s="6" t="s">
        <v>87</v>
      </c>
      <c r="BY91" s="80">
        <f>IF($AU$91="základní",$AV$91,0)</f>
        <v>0</v>
      </c>
      <c r="BZ91" s="80">
        <f>IF($AU$91="snížená",$AV$91,0)</f>
        <v>0</v>
      </c>
      <c r="CA91" s="80">
        <v>0</v>
      </c>
      <c r="CB91" s="80">
        <v>0</v>
      </c>
      <c r="CC91" s="80">
        <v>0</v>
      </c>
      <c r="CD91" s="80">
        <f>IF($AU$91="základní",$AG$91,0)</f>
        <v>0</v>
      </c>
      <c r="CE91" s="80">
        <f>IF($AU$91="snížená",$AG$91,0)</f>
        <v>0</v>
      </c>
      <c r="CF91" s="80">
        <f>IF($AU$91="zákl. přenesená",$AG$91,0)</f>
        <v>0</v>
      </c>
      <c r="CG91" s="80">
        <f>IF($AU$91="sníž. přenesená",$AG$91,0)</f>
        <v>0</v>
      </c>
      <c r="CH91" s="80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190" t="s">
        <v>88</v>
      </c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G92" s="191">
        <f>$AG$87*$AS$92</f>
        <v>0</v>
      </c>
      <c r="AH92" s="169"/>
      <c r="AI92" s="169"/>
      <c r="AJ92" s="169"/>
      <c r="AK92" s="169"/>
      <c r="AL92" s="169"/>
      <c r="AM92" s="169"/>
      <c r="AN92" s="192">
        <f>$AG$92+$AV$92</f>
        <v>0</v>
      </c>
      <c r="AO92" s="169"/>
      <c r="AP92" s="169"/>
      <c r="AQ92" s="23"/>
      <c r="AS92" s="81">
        <v>0</v>
      </c>
      <c r="AT92" s="82" t="s">
        <v>86</v>
      </c>
      <c r="AU92" s="82" t="s">
        <v>42</v>
      </c>
      <c r="AV92" s="83">
        <f>ROUND(IF($AU$92="nulová",0,IF(OR($AU$92="základní",$AU$92="zákl. přenesená"),$AG$92*$L$31,$AG$92*$L$32)),2)</f>
        <v>0</v>
      </c>
      <c r="BV92" s="6" t="s">
        <v>89</v>
      </c>
      <c r="BY92" s="80">
        <f>IF($AU$92="základní",$AV$92,0)</f>
        <v>0</v>
      </c>
      <c r="BZ92" s="80">
        <f>IF($AU$92="snížená",$AV$92,0)</f>
        <v>0</v>
      </c>
      <c r="CA92" s="80">
        <f>IF($AU$92="zákl. přenesená",$AV$92,0)</f>
        <v>0</v>
      </c>
      <c r="CB92" s="80">
        <f>IF($AU$92="sníž. přenesená",$AV$92,0)</f>
        <v>0</v>
      </c>
      <c r="CC92" s="80">
        <f>IF($AU$92="nulová",$AV$92,0)</f>
        <v>0</v>
      </c>
      <c r="CD92" s="80">
        <f>IF($AU$92="základní",$AG$92,0)</f>
        <v>0</v>
      </c>
      <c r="CE92" s="80">
        <f>IF($AU$92="snížená",$AG$92,0)</f>
        <v>0</v>
      </c>
      <c r="CF92" s="80">
        <f>IF($AU$92="zákl. přenesená",$AG$92,0)</f>
        <v>0</v>
      </c>
      <c r="CG92" s="80">
        <f>IF($AU$92="sníž. přenesená",$AG$92,0)</f>
        <v>0</v>
      </c>
      <c r="CH92" s="80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D93" s="190" t="s">
        <v>88</v>
      </c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G93" s="191">
        <f>$AG$87*$AS$93</f>
        <v>0</v>
      </c>
      <c r="AH93" s="169"/>
      <c r="AI93" s="169"/>
      <c r="AJ93" s="169"/>
      <c r="AK93" s="169"/>
      <c r="AL93" s="169"/>
      <c r="AM93" s="169"/>
      <c r="AN93" s="192">
        <f>$AG$93+$AV$93</f>
        <v>0</v>
      </c>
      <c r="AO93" s="169"/>
      <c r="AP93" s="169"/>
      <c r="AQ93" s="23"/>
      <c r="AS93" s="81">
        <v>0</v>
      </c>
      <c r="AT93" s="82" t="s">
        <v>86</v>
      </c>
      <c r="AU93" s="82" t="s">
        <v>42</v>
      </c>
      <c r="AV93" s="83">
        <f>ROUND(IF($AU$93="nulová",0,IF(OR($AU$93="základní",$AU$93="zákl. přenesená"),$AG$93*$L$31,$AG$93*$L$32)),2)</f>
        <v>0</v>
      </c>
      <c r="BV93" s="6" t="s">
        <v>89</v>
      </c>
      <c r="BY93" s="80">
        <f>IF($AU$93="základní",$AV$93,0)</f>
        <v>0</v>
      </c>
      <c r="BZ93" s="80">
        <f>IF($AU$93="snížená",$AV$93,0)</f>
        <v>0</v>
      </c>
      <c r="CA93" s="80">
        <f>IF($AU$93="zákl. přenesená",$AV$93,0)</f>
        <v>0</v>
      </c>
      <c r="CB93" s="80">
        <f>IF($AU$93="sníž. přenesená",$AV$93,0)</f>
        <v>0</v>
      </c>
      <c r="CC93" s="80">
        <f>IF($AU$93="nulová",$AV$93,0)</f>
        <v>0</v>
      </c>
      <c r="CD93" s="80">
        <f>IF($AU$93="základní",$AG$93,0)</f>
        <v>0</v>
      </c>
      <c r="CE93" s="80">
        <f>IF($AU$93="snížená",$AG$93,0)</f>
        <v>0</v>
      </c>
      <c r="CF93" s="80">
        <f>IF($AU$93="zákl. přenesená",$AG$93,0)</f>
        <v>0</v>
      </c>
      <c r="CG93" s="80">
        <f>IF($AU$93="sníž. přenesená",$AG$93,0)</f>
        <v>0</v>
      </c>
      <c r="CH93" s="80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90" t="s">
        <v>88</v>
      </c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G94" s="191">
        <f>$AG$87*$AS$94</f>
        <v>0</v>
      </c>
      <c r="AH94" s="169"/>
      <c r="AI94" s="169"/>
      <c r="AJ94" s="169"/>
      <c r="AK94" s="169"/>
      <c r="AL94" s="169"/>
      <c r="AM94" s="169"/>
      <c r="AN94" s="192">
        <f>$AG$94+$AV$94</f>
        <v>0</v>
      </c>
      <c r="AO94" s="169"/>
      <c r="AP94" s="169"/>
      <c r="AQ94" s="23"/>
      <c r="AS94" s="84">
        <v>0</v>
      </c>
      <c r="AT94" s="85" t="s">
        <v>86</v>
      </c>
      <c r="AU94" s="85" t="s">
        <v>42</v>
      </c>
      <c r="AV94" s="86">
        <f>ROUND(IF($AU$94="nulová",0,IF(OR($AU$94="základní",$AU$94="zákl. přenesená"),$AG$94*$L$31,$AG$94*$L$32)),2)</f>
        <v>0</v>
      </c>
      <c r="BV94" s="6" t="s">
        <v>89</v>
      </c>
      <c r="BY94" s="80">
        <f>IF($AU$94="základní",$AV$94,0)</f>
        <v>0</v>
      </c>
      <c r="BZ94" s="80">
        <f>IF($AU$94="snížená",$AV$94,0)</f>
        <v>0</v>
      </c>
      <c r="CA94" s="80">
        <f>IF($AU$94="zákl. přenesená",$AV$94,0)</f>
        <v>0</v>
      </c>
      <c r="CB94" s="80">
        <f>IF($AU$94="sníž. přenesená",$AV$94,0)</f>
        <v>0</v>
      </c>
      <c r="CC94" s="80">
        <f>IF($AU$94="nulová",$AV$94,0)</f>
        <v>0</v>
      </c>
      <c r="CD94" s="80">
        <f>IF($AU$94="základní",$AG$94,0)</f>
        <v>0</v>
      </c>
      <c r="CE94" s="80">
        <f>IF($AU$94="snížená",$AG$94,0)</f>
        <v>0</v>
      </c>
      <c r="CF94" s="80">
        <f>IF($AU$94="zákl. přenesená",$AG$94,0)</f>
        <v>0</v>
      </c>
      <c r="CG94" s="80">
        <f>IF($AU$94="sníž. přenesená",$AG$94,0)</f>
        <v>0</v>
      </c>
      <c r="CH94" s="80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7" t="s">
        <v>90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197">
        <f>ROUND($AG$87+$AG$90,2)</f>
        <v>0</v>
      </c>
      <c r="AH96" s="198"/>
      <c r="AI96" s="198"/>
      <c r="AJ96" s="198"/>
      <c r="AK96" s="198"/>
      <c r="AL96" s="198"/>
      <c r="AM96" s="198"/>
      <c r="AN96" s="197">
        <f>$AN$87+$AN$90</f>
        <v>0</v>
      </c>
      <c r="AO96" s="198"/>
      <c r="AP96" s="198"/>
      <c r="AQ96" s="23"/>
    </row>
    <row r="97" spans="2:43" s="6" customFormat="1" ht="7.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5"/>
    </row>
  </sheetData>
  <sheetProtection/>
  <mergeCells count="58">
    <mergeCell ref="AG96:AM96"/>
    <mergeCell ref="AN96:AP96"/>
    <mergeCell ref="AR2:BE2"/>
    <mergeCell ref="AG87:AM87"/>
    <mergeCell ref="AN87:AP87"/>
    <mergeCell ref="AG90:AM90"/>
    <mergeCell ref="AN90:AP90"/>
    <mergeCell ref="AG91:AM91"/>
    <mergeCell ref="AN91:AP91"/>
    <mergeCell ref="C76:AP76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AN88:AP88"/>
    <mergeCell ref="AG88:AM88"/>
    <mergeCell ref="D88:H88"/>
    <mergeCell ref="J88:AF8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L78:AO78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2015-0091 - Silnice II_48...'!C2" tooltip="2015-0091 - Silnice II/48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E19" sqref="AE1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5"/>
      <c r="B1" s="152"/>
      <c r="C1" s="152"/>
      <c r="D1" s="153" t="s">
        <v>1</v>
      </c>
      <c r="E1" s="152"/>
      <c r="F1" s="154" t="s">
        <v>153</v>
      </c>
      <c r="G1" s="154"/>
      <c r="H1" s="225" t="s">
        <v>154</v>
      </c>
      <c r="I1" s="225"/>
      <c r="J1" s="225"/>
      <c r="K1" s="225"/>
      <c r="L1" s="154" t="s">
        <v>155</v>
      </c>
      <c r="M1" s="152"/>
      <c r="N1" s="152"/>
      <c r="O1" s="153" t="s">
        <v>91</v>
      </c>
      <c r="P1" s="152"/>
      <c r="Q1" s="152"/>
      <c r="R1" s="152"/>
      <c r="S1" s="154" t="s">
        <v>156</v>
      </c>
      <c r="T1" s="154"/>
      <c r="U1" s="155"/>
      <c r="V1" s="15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5" t="s">
        <v>4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S2" s="199" t="s">
        <v>5</v>
      </c>
      <c r="T2" s="166"/>
      <c r="U2" s="166"/>
      <c r="V2" s="166"/>
      <c r="W2" s="166"/>
      <c r="X2" s="166"/>
      <c r="Y2" s="166"/>
      <c r="Z2" s="166"/>
      <c r="AA2" s="166"/>
      <c r="AB2" s="166"/>
      <c r="AC2" s="166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92</v>
      </c>
    </row>
    <row r="4" spans="2:46" s="2" customFormat="1" ht="37.5" customHeight="1">
      <c r="B4" s="10"/>
      <c r="C4" s="167" t="s">
        <v>93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3.75" customHeight="1">
      <c r="B6" s="22"/>
      <c r="D6" s="16" t="s">
        <v>15</v>
      </c>
      <c r="F6" s="172" t="s">
        <v>16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R6" s="23"/>
    </row>
    <row r="7" spans="2:18" s="6" customFormat="1" ht="15" customHeight="1">
      <c r="B7" s="22"/>
      <c r="D7" s="17" t="s">
        <v>18</v>
      </c>
      <c r="F7" s="15"/>
      <c r="M7" s="17" t="s">
        <v>19</v>
      </c>
      <c r="O7" s="15"/>
      <c r="R7" s="23"/>
    </row>
    <row r="8" spans="2:18" s="6" customFormat="1" ht="15" customHeight="1">
      <c r="B8" s="22"/>
      <c r="D8" s="17" t="s">
        <v>21</v>
      </c>
      <c r="F8" s="15" t="s">
        <v>22</v>
      </c>
      <c r="M8" s="17" t="s">
        <v>23</v>
      </c>
      <c r="O8" s="202" t="str">
        <f>'Rekapitulace stavby'!$AN$8</f>
        <v>20.12.2015</v>
      </c>
      <c r="P8" s="169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27</v>
      </c>
      <c r="M10" s="17" t="s">
        <v>158</v>
      </c>
      <c r="O10" s="171"/>
      <c r="P10" s="169"/>
      <c r="R10" s="23"/>
    </row>
    <row r="11" spans="2:18" s="6" customFormat="1" ht="18.75" customHeight="1">
      <c r="B11" s="22"/>
      <c r="E11" s="15" t="s">
        <v>29</v>
      </c>
      <c r="M11" s="17" t="s">
        <v>159</v>
      </c>
      <c r="O11" s="171"/>
      <c r="P11" s="169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31</v>
      </c>
      <c r="M13" s="17" t="s">
        <v>28</v>
      </c>
      <c r="O13" s="203" t="str">
        <f>IF('Rekapitulace stavby'!$AN$13="","",'Rekapitulace stavby'!$AN$13)</f>
        <v>11550937</v>
      </c>
      <c r="P13" s="169"/>
      <c r="R13" s="23"/>
    </row>
    <row r="14" spans="2:18" s="6" customFormat="1" ht="18.75" customHeight="1">
      <c r="B14" s="22"/>
      <c r="E14" s="203" t="str">
        <f>IF('Rekapitulace stavby'!$E$14="","",'Rekapitulace stavby'!$E$14)</f>
        <v>Jiří Břenek</v>
      </c>
      <c r="F14" s="169"/>
      <c r="G14" s="169"/>
      <c r="H14" s="169"/>
      <c r="I14" s="169"/>
      <c r="J14" s="169"/>
      <c r="K14" s="169"/>
      <c r="L14" s="169"/>
      <c r="M14" s="17" t="s">
        <v>30</v>
      </c>
      <c r="O14" s="203" t="str">
        <f>IF('Rekapitulace stavby'!$AN$14="","",'Rekapitulace stavby'!$AN$14)</f>
        <v>CZ5506271881</v>
      </c>
      <c r="P14" s="169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32</v>
      </c>
      <c r="M16" s="17" t="s">
        <v>28</v>
      </c>
      <c r="O16" s="171"/>
      <c r="P16" s="169"/>
      <c r="R16" s="23"/>
    </row>
    <row r="17" spans="2:18" s="6" customFormat="1" ht="18.75" customHeight="1">
      <c r="B17" s="22"/>
      <c r="E17" s="15" t="s">
        <v>33</v>
      </c>
      <c r="M17" s="17" t="s">
        <v>30</v>
      </c>
      <c r="O17" s="171"/>
      <c r="P17" s="169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35</v>
      </c>
      <c r="M19" s="17" t="s">
        <v>28</v>
      </c>
      <c r="O19" s="171"/>
      <c r="P19" s="169"/>
      <c r="R19" s="23"/>
    </row>
    <row r="20" spans="2:18" s="6" customFormat="1" ht="18.75" customHeight="1">
      <c r="B20" s="22"/>
      <c r="E20" s="15" t="s">
        <v>36</v>
      </c>
      <c r="M20" s="17" t="s">
        <v>30</v>
      </c>
      <c r="O20" s="171"/>
      <c r="P20" s="169"/>
      <c r="R20" s="23"/>
    </row>
    <row r="21" spans="2:18" s="6" customFormat="1" ht="7.5" customHeight="1">
      <c r="B21" s="22"/>
      <c r="R21" s="23"/>
    </row>
    <row r="22" spans="2:18" s="6" customFormat="1" ht="15" customHeight="1">
      <c r="B22" s="22"/>
      <c r="D22" s="17" t="s">
        <v>37</v>
      </c>
      <c r="R22" s="23"/>
    </row>
    <row r="23" spans="2:18" s="88" customFormat="1" ht="15.75" customHeight="1">
      <c r="B23" s="89"/>
      <c r="E23" s="174"/>
      <c r="F23" s="204"/>
      <c r="G23" s="204"/>
      <c r="H23" s="204"/>
      <c r="I23" s="204"/>
      <c r="J23" s="204"/>
      <c r="K23" s="204"/>
      <c r="L23" s="204"/>
      <c r="R23" s="90"/>
    </row>
    <row r="24" spans="2:18" s="6" customFormat="1" ht="7.5" customHeight="1">
      <c r="B24" s="22"/>
      <c r="R24" s="23"/>
    </row>
    <row r="25" spans="2:18" s="6" customFormat="1" ht="7.5" customHeight="1">
      <c r="B25" s="22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R25" s="23"/>
    </row>
    <row r="26" spans="2:18" s="6" customFormat="1" ht="15" customHeight="1">
      <c r="B26" s="22"/>
      <c r="D26" s="91" t="s">
        <v>94</v>
      </c>
      <c r="M26" s="175">
        <f>$N$87</f>
        <v>0</v>
      </c>
      <c r="N26" s="169"/>
      <c r="O26" s="169"/>
      <c r="P26" s="169"/>
      <c r="R26" s="23"/>
    </row>
    <row r="27" spans="2:18" s="6" customFormat="1" ht="15" customHeight="1">
      <c r="B27" s="22"/>
      <c r="D27" s="21" t="s">
        <v>85</v>
      </c>
      <c r="M27" s="175">
        <f>$N$93</f>
        <v>0</v>
      </c>
      <c r="N27" s="169"/>
      <c r="O27" s="169"/>
      <c r="P27" s="169"/>
      <c r="R27" s="23"/>
    </row>
    <row r="28" spans="2:18" s="6" customFormat="1" ht="7.5" customHeight="1">
      <c r="B28" s="22"/>
      <c r="R28" s="23"/>
    </row>
    <row r="29" spans="2:18" s="6" customFormat="1" ht="26.25" customHeight="1">
      <c r="B29" s="22"/>
      <c r="D29" s="92" t="s">
        <v>40</v>
      </c>
      <c r="M29" s="205">
        <f>ROUND($M$26+$M$27,2)</f>
        <v>0</v>
      </c>
      <c r="N29" s="169"/>
      <c r="O29" s="169"/>
      <c r="P29" s="169"/>
      <c r="R29" s="23"/>
    </row>
    <row r="30" spans="2:18" s="6" customFormat="1" ht="7.5" customHeight="1">
      <c r="B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R30" s="23"/>
    </row>
    <row r="31" spans="2:18" s="6" customFormat="1" ht="15" customHeight="1">
      <c r="B31" s="22"/>
      <c r="D31" s="27" t="s">
        <v>41</v>
      </c>
      <c r="E31" s="27" t="s">
        <v>42</v>
      </c>
      <c r="F31" s="93">
        <v>0.21</v>
      </c>
      <c r="G31" s="94" t="s">
        <v>43</v>
      </c>
      <c r="H31" s="206">
        <f>ROUND((((SUM($BE$93:$BE$100)+SUM($BE$117:$BE$129))+SUM($BE$131:$BE$135))),2)</f>
        <v>0</v>
      </c>
      <c r="I31" s="169"/>
      <c r="J31" s="169"/>
      <c r="M31" s="206">
        <f>ROUND(((ROUND((SUM($BE$93:$BE$100)+SUM($BE$117:$BE$129)),2)*$F$31)+SUM($BE$131:$BE$135)*$F$31),2)</f>
        <v>0</v>
      </c>
      <c r="N31" s="169"/>
      <c r="O31" s="169"/>
      <c r="P31" s="169"/>
      <c r="R31" s="23"/>
    </row>
    <row r="32" spans="2:18" s="6" customFormat="1" ht="15" customHeight="1">
      <c r="B32" s="22"/>
      <c r="E32" s="27" t="s">
        <v>44</v>
      </c>
      <c r="F32" s="93">
        <v>0.15</v>
      </c>
      <c r="G32" s="94" t="s">
        <v>43</v>
      </c>
      <c r="H32" s="206">
        <f>ROUND((((SUM($BF$93:$BF$100)+SUM($BF$117:$BF$129))+SUM($BF$131:$BF$135))),2)</f>
        <v>0</v>
      </c>
      <c r="I32" s="169"/>
      <c r="J32" s="169"/>
      <c r="M32" s="206">
        <f>ROUND(((ROUND((SUM($BF$93:$BF$100)+SUM($BF$117:$BF$129)),2)*$F$32)+SUM($BF$131:$BF$135)*$F$32),2)</f>
        <v>0</v>
      </c>
      <c r="N32" s="169"/>
      <c r="O32" s="169"/>
      <c r="P32" s="169"/>
      <c r="R32" s="23"/>
    </row>
    <row r="33" spans="2:18" s="6" customFormat="1" ht="15" customHeight="1" hidden="1">
      <c r="B33" s="22"/>
      <c r="E33" s="27" t="s">
        <v>45</v>
      </c>
      <c r="F33" s="93">
        <v>0.21</v>
      </c>
      <c r="G33" s="94" t="s">
        <v>43</v>
      </c>
      <c r="H33" s="206">
        <f>ROUND((((SUM($BG$93:$BG$100)+SUM($BG$117:$BG$129))+SUM($BG$131:$BG$135))),2)</f>
        <v>0</v>
      </c>
      <c r="I33" s="169"/>
      <c r="J33" s="169"/>
      <c r="M33" s="206">
        <v>0</v>
      </c>
      <c r="N33" s="169"/>
      <c r="O33" s="169"/>
      <c r="P33" s="169"/>
      <c r="R33" s="23"/>
    </row>
    <row r="34" spans="2:18" s="6" customFormat="1" ht="15" customHeight="1" hidden="1">
      <c r="B34" s="22"/>
      <c r="E34" s="27" t="s">
        <v>46</v>
      </c>
      <c r="F34" s="93">
        <v>0.15</v>
      </c>
      <c r="G34" s="94" t="s">
        <v>43</v>
      </c>
      <c r="H34" s="206">
        <f>ROUND((((SUM($BH$93:$BH$100)+SUM($BH$117:$BH$129))+SUM($BH$131:$BH$135))),2)</f>
        <v>0</v>
      </c>
      <c r="I34" s="169"/>
      <c r="J34" s="169"/>
      <c r="M34" s="206">
        <v>0</v>
      </c>
      <c r="N34" s="169"/>
      <c r="O34" s="169"/>
      <c r="P34" s="169"/>
      <c r="R34" s="23"/>
    </row>
    <row r="35" spans="2:18" s="6" customFormat="1" ht="15" customHeight="1" hidden="1">
      <c r="B35" s="22"/>
      <c r="E35" s="27" t="s">
        <v>47</v>
      </c>
      <c r="F35" s="93">
        <v>0</v>
      </c>
      <c r="G35" s="94" t="s">
        <v>43</v>
      </c>
      <c r="H35" s="206">
        <f>ROUND((((SUM($BI$93:$BI$100)+SUM($BI$117:$BI$129))+SUM($BI$131:$BI$135))),2)</f>
        <v>0</v>
      </c>
      <c r="I35" s="169"/>
      <c r="J35" s="169"/>
      <c r="M35" s="206">
        <v>0</v>
      </c>
      <c r="N35" s="169"/>
      <c r="O35" s="169"/>
      <c r="P35" s="169"/>
      <c r="R35" s="23"/>
    </row>
    <row r="36" spans="2:18" s="6" customFormat="1" ht="7.5" customHeight="1">
      <c r="B36" s="22"/>
      <c r="R36" s="23"/>
    </row>
    <row r="37" spans="2:18" s="6" customFormat="1" ht="26.25" customHeight="1">
      <c r="B37" s="22"/>
      <c r="C37" s="30"/>
      <c r="D37" s="31" t="s">
        <v>48</v>
      </c>
      <c r="E37" s="32"/>
      <c r="F37" s="32"/>
      <c r="G37" s="95" t="s">
        <v>49</v>
      </c>
      <c r="H37" s="33" t="s">
        <v>50</v>
      </c>
      <c r="I37" s="32"/>
      <c r="J37" s="32"/>
      <c r="K37" s="32"/>
      <c r="L37" s="182">
        <f>SUM($M$29:$M$35)</f>
        <v>0</v>
      </c>
      <c r="M37" s="181"/>
      <c r="N37" s="181"/>
      <c r="O37" s="181"/>
      <c r="P37" s="183"/>
      <c r="Q37" s="30"/>
      <c r="R37" s="23"/>
    </row>
    <row r="38" spans="2:18" s="6" customFormat="1" ht="15" customHeight="1">
      <c r="B38" s="22"/>
      <c r="R38" s="23"/>
    </row>
    <row r="39" spans="2:18" s="6" customFormat="1" ht="15" customHeight="1">
      <c r="B39" s="22"/>
      <c r="R39" s="23"/>
    </row>
    <row r="40" spans="2:18" ht="14.25" customHeight="1">
      <c r="B40" s="10"/>
      <c r="R40" s="11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18" s="6" customFormat="1" ht="15.75" customHeight="1">
      <c r="B50" s="22"/>
      <c r="D50" s="34" t="s">
        <v>51</v>
      </c>
      <c r="E50" s="35"/>
      <c r="F50" s="35"/>
      <c r="G50" s="35"/>
      <c r="H50" s="36"/>
      <c r="J50" s="34" t="s">
        <v>52</v>
      </c>
      <c r="K50" s="35"/>
      <c r="L50" s="35"/>
      <c r="M50" s="35"/>
      <c r="N50" s="35"/>
      <c r="O50" s="35"/>
      <c r="P50" s="36"/>
      <c r="R50" s="23"/>
    </row>
    <row r="51" spans="2:18" ht="14.25" customHeight="1">
      <c r="B51" s="10"/>
      <c r="D51" s="37"/>
      <c r="H51" s="38"/>
      <c r="J51" s="37"/>
      <c r="P51" s="38"/>
      <c r="R51" s="11"/>
    </row>
    <row r="52" spans="2:18" ht="14.25" customHeight="1">
      <c r="B52" s="10"/>
      <c r="D52" s="37"/>
      <c r="H52" s="38"/>
      <c r="J52" s="37"/>
      <c r="P52" s="38"/>
      <c r="R52" s="11"/>
    </row>
    <row r="53" spans="2:18" ht="14.25" customHeight="1">
      <c r="B53" s="10"/>
      <c r="D53" s="37"/>
      <c r="H53" s="38"/>
      <c r="J53" s="37"/>
      <c r="P53" s="38"/>
      <c r="R53" s="11"/>
    </row>
    <row r="54" spans="2:18" ht="14.25" customHeight="1">
      <c r="B54" s="10"/>
      <c r="D54" s="37"/>
      <c r="H54" s="38"/>
      <c r="J54" s="37"/>
      <c r="P54" s="38"/>
      <c r="R54" s="11"/>
    </row>
    <row r="55" spans="2:18" ht="14.25" customHeight="1">
      <c r="B55" s="10"/>
      <c r="D55" s="37"/>
      <c r="H55" s="38"/>
      <c r="J55" s="37"/>
      <c r="P55" s="38"/>
      <c r="R55" s="11"/>
    </row>
    <row r="56" spans="2:18" ht="14.25" customHeight="1">
      <c r="B56" s="10"/>
      <c r="D56" s="37"/>
      <c r="H56" s="38"/>
      <c r="J56" s="37"/>
      <c r="P56" s="38"/>
      <c r="R56" s="11"/>
    </row>
    <row r="57" spans="2:18" ht="14.25" customHeight="1">
      <c r="B57" s="10"/>
      <c r="D57" s="37"/>
      <c r="H57" s="38"/>
      <c r="J57" s="37"/>
      <c r="P57" s="38"/>
      <c r="R57" s="11"/>
    </row>
    <row r="58" spans="2:18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2"/>
      <c r="D59" s="39" t="s">
        <v>53</v>
      </c>
      <c r="E59" s="40"/>
      <c r="F59" s="40"/>
      <c r="G59" s="41" t="s">
        <v>54</v>
      </c>
      <c r="H59" s="42"/>
      <c r="J59" s="39" t="s">
        <v>53</v>
      </c>
      <c r="K59" s="40"/>
      <c r="L59" s="40"/>
      <c r="M59" s="40"/>
      <c r="N59" s="41" t="s">
        <v>54</v>
      </c>
      <c r="O59" s="40"/>
      <c r="P59" s="42"/>
      <c r="R59" s="23"/>
    </row>
    <row r="60" spans="2:18" ht="14.25" customHeight="1">
      <c r="B60" s="10"/>
      <c r="R60" s="11"/>
    </row>
    <row r="61" spans="2:18" s="6" customFormat="1" ht="15.75" customHeight="1">
      <c r="B61" s="22"/>
      <c r="D61" s="34" t="s">
        <v>55</v>
      </c>
      <c r="E61" s="35"/>
      <c r="F61" s="35"/>
      <c r="G61" s="35"/>
      <c r="H61" s="36"/>
      <c r="J61" s="34" t="s">
        <v>56</v>
      </c>
      <c r="K61" s="35"/>
      <c r="L61" s="35"/>
      <c r="M61" s="35"/>
      <c r="N61" s="35"/>
      <c r="O61" s="35"/>
      <c r="P61" s="36"/>
      <c r="R61" s="23"/>
    </row>
    <row r="62" spans="2:18" ht="14.25" customHeight="1">
      <c r="B62" s="10"/>
      <c r="D62" s="37"/>
      <c r="H62" s="38"/>
      <c r="J62" s="37"/>
      <c r="P62" s="38"/>
      <c r="R62" s="11"/>
    </row>
    <row r="63" spans="2:18" ht="14.25" customHeight="1">
      <c r="B63" s="10"/>
      <c r="D63" s="37"/>
      <c r="H63" s="38"/>
      <c r="J63" s="37"/>
      <c r="P63" s="38"/>
      <c r="R63" s="11"/>
    </row>
    <row r="64" spans="2:18" ht="14.25" customHeight="1">
      <c r="B64" s="10"/>
      <c r="D64" s="37"/>
      <c r="H64" s="38"/>
      <c r="J64" s="37"/>
      <c r="P64" s="38"/>
      <c r="R64" s="11"/>
    </row>
    <row r="65" spans="2:18" ht="14.25" customHeight="1">
      <c r="B65" s="10"/>
      <c r="D65" s="37"/>
      <c r="H65" s="38"/>
      <c r="J65" s="37"/>
      <c r="P65" s="38"/>
      <c r="R65" s="11"/>
    </row>
    <row r="66" spans="2:18" ht="14.25" customHeight="1">
      <c r="B66" s="10"/>
      <c r="D66" s="37"/>
      <c r="H66" s="38"/>
      <c r="J66" s="37"/>
      <c r="P66" s="38"/>
      <c r="R66" s="11"/>
    </row>
    <row r="67" spans="2:18" ht="14.25" customHeight="1">
      <c r="B67" s="10"/>
      <c r="D67" s="37"/>
      <c r="H67" s="38"/>
      <c r="J67" s="37"/>
      <c r="P67" s="38"/>
      <c r="R67" s="11"/>
    </row>
    <row r="68" spans="2:18" ht="14.25" customHeight="1">
      <c r="B68" s="10"/>
      <c r="D68" s="37"/>
      <c r="H68" s="38"/>
      <c r="J68" s="37"/>
      <c r="P68" s="38"/>
      <c r="R68" s="11"/>
    </row>
    <row r="69" spans="2:18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2"/>
      <c r="D70" s="39" t="s">
        <v>53</v>
      </c>
      <c r="E70" s="40"/>
      <c r="F70" s="40"/>
      <c r="G70" s="41" t="s">
        <v>54</v>
      </c>
      <c r="H70" s="42"/>
      <c r="J70" s="39" t="s">
        <v>53</v>
      </c>
      <c r="K70" s="40"/>
      <c r="L70" s="40"/>
      <c r="M70" s="40"/>
      <c r="N70" s="41" t="s">
        <v>54</v>
      </c>
      <c r="O70" s="40"/>
      <c r="P70" s="42"/>
      <c r="R70" s="23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2"/>
      <c r="C76" s="167" t="s">
        <v>95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1" t="s">
        <v>15</v>
      </c>
      <c r="F78" s="184" t="str">
        <f>$F$6</f>
        <v>Silnice II/483-ul.Dolní,ul.Sportovní-Protismyková úprava před přechody pro chodce v obci Mořkov</v>
      </c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21</v>
      </c>
      <c r="F80" s="15" t="str">
        <f>$F$8</f>
        <v> </v>
      </c>
      <c r="K80" s="17" t="s">
        <v>23</v>
      </c>
      <c r="M80" s="207" t="str">
        <f>IF($O$8="","",$O$8)</f>
        <v>20.12.2015</v>
      </c>
      <c r="N80" s="169"/>
      <c r="O80" s="169"/>
      <c r="P80" s="169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27</v>
      </c>
      <c r="F82" s="15" t="str">
        <f>$E$11</f>
        <v>Obec Mořkov</v>
      </c>
      <c r="K82" s="17" t="s">
        <v>32</v>
      </c>
      <c r="M82" s="171" t="str">
        <f>$E$17</f>
        <v>Jiří Břenek</v>
      </c>
      <c r="N82" s="169"/>
      <c r="O82" s="169"/>
      <c r="P82" s="169"/>
      <c r="Q82" s="169"/>
      <c r="R82" s="23"/>
    </row>
    <row r="83" spans="2:18" s="6" customFormat="1" ht="15" customHeight="1">
      <c r="B83" s="22"/>
      <c r="C83" s="17" t="s">
        <v>31</v>
      </c>
      <c r="F83" s="15" t="str">
        <f>IF($E$14="","",$E$14)</f>
        <v>Jiří Břenek</v>
      </c>
      <c r="K83" s="17" t="s">
        <v>35</v>
      </c>
      <c r="M83" s="171" t="str">
        <f>$E$20</f>
        <v>Pflegrová</v>
      </c>
      <c r="N83" s="169"/>
      <c r="O83" s="169"/>
      <c r="P83" s="169"/>
      <c r="Q83" s="169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208" t="s">
        <v>96</v>
      </c>
      <c r="D85" s="198"/>
      <c r="E85" s="198"/>
      <c r="F85" s="198"/>
      <c r="G85" s="198"/>
      <c r="H85" s="30"/>
      <c r="I85" s="30"/>
      <c r="J85" s="30"/>
      <c r="K85" s="30"/>
      <c r="L85" s="30"/>
      <c r="M85" s="30"/>
      <c r="N85" s="208" t="s">
        <v>97</v>
      </c>
      <c r="O85" s="169"/>
      <c r="P85" s="169"/>
      <c r="Q85" s="169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3" t="s">
        <v>98</v>
      </c>
      <c r="N87" s="200">
        <f>$N$117</f>
        <v>0</v>
      </c>
      <c r="O87" s="169"/>
      <c r="P87" s="169"/>
      <c r="Q87" s="169"/>
      <c r="R87" s="23"/>
      <c r="AU87" s="6" t="s">
        <v>99</v>
      </c>
    </row>
    <row r="88" spans="2:18" s="96" customFormat="1" ht="25.5" customHeight="1">
      <c r="B88" s="97"/>
      <c r="D88" s="98" t="s">
        <v>100</v>
      </c>
      <c r="N88" s="209">
        <f>$N$118</f>
        <v>0</v>
      </c>
      <c r="O88" s="210"/>
      <c r="P88" s="210"/>
      <c r="Q88" s="210"/>
      <c r="R88" s="99"/>
    </row>
    <row r="89" spans="2:18" s="91" customFormat="1" ht="21" customHeight="1">
      <c r="B89" s="100"/>
      <c r="D89" s="76" t="s">
        <v>101</v>
      </c>
      <c r="N89" s="192">
        <f>$N$119</f>
        <v>0</v>
      </c>
      <c r="O89" s="210"/>
      <c r="P89" s="210"/>
      <c r="Q89" s="210"/>
      <c r="R89" s="101"/>
    </row>
    <row r="90" spans="2:18" s="91" customFormat="1" ht="21" customHeight="1">
      <c r="B90" s="100"/>
      <c r="D90" s="76" t="s">
        <v>102</v>
      </c>
      <c r="N90" s="192">
        <f>$N$128</f>
        <v>0</v>
      </c>
      <c r="O90" s="210"/>
      <c r="P90" s="210"/>
      <c r="Q90" s="210"/>
      <c r="R90" s="101"/>
    </row>
    <row r="91" spans="2:18" s="96" customFormat="1" ht="22.5" customHeight="1">
      <c r="B91" s="97"/>
      <c r="D91" s="98" t="s">
        <v>103</v>
      </c>
      <c r="N91" s="211">
        <f>$N$130</f>
        <v>0</v>
      </c>
      <c r="O91" s="210"/>
      <c r="P91" s="210"/>
      <c r="Q91" s="210"/>
      <c r="R91" s="99"/>
    </row>
    <row r="92" spans="2:18" s="6" customFormat="1" ht="22.5" customHeight="1">
      <c r="B92" s="22"/>
      <c r="R92" s="23"/>
    </row>
    <row r="93" spans="2:21" s="6" customFormat="1" ht="30" customHeight="1">
      <c r="B93" s="22"/>
      <c r="C93" s="63" t="s">
        <v>104</v>
      </c>
      <c r="N93" s="200">
        <f>ROUND($N$94+$N$95+$N$96+$N$97+$N$98+$N$99,2)</f>
        <v>0</v>
      </c>
      <c r="O93" s="169"/>
      <c r="P93" s="169"/>
      <c r="Q93" s="169"/>
      <c r="R93" s="23"/>
      <c r="T93" s="102"/>
      <c r="U93" s="103" t="s">
        <v>41</v>
      </c>
    </row>
    <row r="94" spans="2:62" s="6" customFormat="1" ht="18.75" customHeight="1">
      <c r="B94" s="22"/>
      <c r="D94" s="190" t="s">
        <v>105</v>
      </c>
      <c r="E94" s="169"/>
      <c r="F94" s="169"/>
      <c r="G94" s="169"/>
      <c r="H94" s="169"/>
      <c r="N94" s="191">
        <f>ROUND($N$87*$T$94,2)</f>
        <v>0</v>
      </c>
      <c r="O94" s="169"/>
      <c r="P94" s="169"/>
      <c r="Q94" s="169"/>
      <c r="R94" s="23"/>
      <c r="T94" s="104"/>
      <c r="U94" s="105" t="s">
        <v>42</v>
      </c>
      <c r="AY94" s="6" t="s">
        <v>106</v>
      </c>
      <c r="BE94" s="80">
        <f>IF($U$94="základní",$N$94,0)</f>
        <v>0</v>
      </c>
      <c r="BF94" s="80">
        <f>IF($U$94="snížená",$N$94,0)</f>
        <v>0</v>
      </c>
      <c r="BG94" s="80">
        <f>IF($U$94="zákl. přenesená",$N$94,0)</f>
        <v>0</v>
      </c>
      <c r="BH94" s="80">
        <f>IF($U$94="sníž. přenesená",$N$94,0)</f>
        <v>0</v>
      </c>
      <c r="BI94" s="80">
        <f>IF($U$94="nulová",$N$94,0)</f>
        <v>0</v>
      </c>
      <c r="BJ94" s="6" t="s">
        <v>20</v>
      </c>
    </row>
    <row r="95" spans="2:62" s="6" customFormat="1" ht="18.75" customHeight="1">
      <c r="B95" s="22"/>
      <c r="D95" s="190" t="s">
        <v>107</v>
      </c>
      <c r="E95" s="169"/>
      <c r="F95" s="169"/>
      <c r="G95" s="169"/>
      <c r="H95" s="169"/>
      <c r="N95" s="191">
        <f>ROUND($N$87*$T$95,2)</f>
        <v>0</v>
      </c>
      <c r="O95" s="169"/>
      <c r="P95" s="169"/>
      <c r="Q95" s="169"/>
      <c r="R95" s="23"/>
      <c r="T95" s="104"/>
      <c r="U95" s="105" t="s">
        <v>42</v>
      </c>
      <c r="AY95" s="6" t="s">
        <v>106</v>
      </c>
      <c r="BE95" s="80">
        <f>IF($U$95="základní",$N$95,0)</f>
        <v>0</v>
      </c>
      <c r="BF95" s="80">
        <f>IF($U$95="snížená",$N$95,0)</f>
        <v>0</v>
      </c>
      <c r="BG95" s="80">
        <f>IF($U$95="zákl. přenesená",$N$95,0)</f>
        <v>0</v>
      </c>
      <c r="BH95" s="80">
        <f>IF($U$95="sníž. přenesená",$N$95,0)</f>
        <v>0</v>
      </c>
      <c r="BI95" s="80">
        <f>IF($U$95="nulová",$N$95,0)</f>
        <v>0</v>
      </c>
      <c r="BJ95" s="6" t="s">
        <v>20</v>
      </c>
    </row>
    <row r="96" spans="2:62" s="6" customFormat="1" ht="18.75" customHeight="1">
      <c r="B96" s="22"/>
      <c r="D96" s="190" t="s">
        <v>108</v>
      </c>
      <c r="E96" s="169"/>
      <c r="F96" s="169"/>
      <c r="G96" s="169"/>
      <c r="H96" s="169"/>
      <c r="N96" s="191">
        <f>ROUND($N$87*$T$96,2)</f>
        <v>0</v>
      </c>
      <c r="O96" s="169"/>
      <c r="P96" s="169"/>
      <c r="Q96" s="169"/>
      <c r="R96" s="23"/>
      <c r="T96" s="104"/>
      <c r="U96" s="105" t="s">
        <v>42</v>
      </c>
      <c r="AY96" s="6" t="s">
        <v>106</v>
      </c>
      <c r="BE96" s="80">
        <f>IF($U$96="základní",$N$96,0)</f>
        <v>0</v>
      </c>
      <c r="BF96" s="80">
        <f>IF($U$96="snížená",$N$96,0)</f>
        <v>0</v>
      </c>
      <c r="BG96" s="80">
        <f>IF($U$96="zákl. přenesená",$N$96,0)</f>
        <v>0</v>
      </c>
      <c r="BH96" s="80">
        <f>IF($U$96="sníž. přenesená",$N$96,0)</f>
        <v>0</v>
      </c>
      <c r="BI96" s="80">
        <f>IF($U$96="nulová",$N$96,0)</f>
        <v>0</v>
      </c>
      <c r="BJ96" s="6" t="s">
        <v>20</v>
      </c>
    </row>
    <row r="97" spans="2:62" s="6" customFormat="1" ht="18.75" customHeight="1">
      <c r="B97" s="22"/>
      <c r="D97" s="190" t="s">
        <v>109</v>
      </c>
      <c r="E97" s="169"/>
      <c r="F97" s="169"/>
      <c r="G97" s="169"/>
      <c r="H97" s="169"/>
      <c r="N97" s="191">
        <f>ROUND($N$87*$T$97,2)</f>
        <v>0</v>
      </c>
      <c r="O97" s="169"/>
      <c r="P97" s="169"/>
      <c r="Q97" s="169"/>
      <c r="R97" s="23"/>
      <c r="T97" s="104"/>
      <c r="U97" s="105" t="s">
        <v>42</v>
      </c>
      <c r="AY97" s="6" t="s">
        <v>106</v>
      </c>
      <c r="BE97" s="80">
        <f>IF($U$97="základní",$N$97,0)</f>
        <v>0</v>
      </c>
      <c r="BF97" s="80">
        <f>IF($U$97="snížená",$N$97,0)</f>
        <v>0</v>
      </c>
      <c r="BG97" s="80">
        <f>IF($U$97="zákl. přenesená",$N$97,0)</f>
        <v>0</v>
      </c>
      <c r="BH97" s="80">
        <f>IF($U$97="sníž. přenesená",$N$97,0)</f>
        <v>0</v>
      </c>
      <c r="BI97" s="80">
        <f>IF($U$97="nulová",$N$97,0)</f>
        <v>0</v>
      </c>
      <c r="BJ97" s="6" t="s">
        <v>20</v>
      </c>
    </row>
    <row r="98" spans="2:62" s="6" customFormat="1" ht="18.75" customHeight="1">
      <c r="B98" s="22"/>
      <c r="D98" s="190" t="s">
        <v>110</v>
      </c>
      <c r="E98" s="169"/>
      <c r="F98" s="169"/>
      <c r="G98" s="169"/>
      <c r="H98" s="169"/>
      <c r="N98" s="191">
        <f>ROUND($N$87*$T$98,2)</f>
        <v>0</v>
      </c>
      <c r="O98" s="169"/>
      <c r="P98" s="169"/>
      <c r="Q98" s="169"/>
      <c r="R98" s="23"/>
      <c r="T98" s="104"/>
      <c r="U98" s="105" t="s">
        <v>42</v>
      </c>
      <c r="AY98" s="6" t="s">
        <v>106</v>
      </c>
      <c r="BE98" s="80">
        <f>IF($U$98="základní",$N$98,0)</f>
        <v>0</v>
      </c>
      <c r="BF98" s="80">
        <f>IF($U$98="snížená",$N$98,0)</f>
        <v>0</v>
      </c>
      <c r="BG98" s="80">
        <f>IF($U$98="zákl. přenesená",$N$98,0)</f>
        <v>0</v>
      </c>
      <c r="BH98" s="80">
        <f>IF($U$98="sníž. přenesená",$N$98,0)</f>
        <v>0</v>
      </c>
      <c r="BI98" s="80">
        <f>IF($U$98="nulová",$N$98,0)</f>
        <v>0</v>
      </c>
      <c r="BJ98" s="6" t="s">
        <v>20</v>
      </c>
    </row>
    <row r="99" spans="2:62" s="6" customFormat="1" ht="18.75" customHeight="1">
      <c r="B99" s="22"/>
      <c r="D99" s="76" t="s">
        <v>111</v>
      </c>
      <c r="N99" s="191">
        <f>ROUND($N$87*$T$99,2)</f>
        <v>0</v>
      </c>
      <c r="O99" s="169"/>
      <c r="P99" s="169"/>
      <c r="Q99" s="169"/>
      <c r="R99" s="23"/>
      <c r="T99" s="106"/>
      <c r="U99" s="107" t="s">
        <v>42</v>
      </c>
      <c r="AY99" s="6" t="s">
        <v>112</v>
      </c>
      <c r="BE99" s="80">
        <f>IF($U$99="základní",$N$99,0)</f>
        <v>0</v>
      </c>
      <c r="BF99" s="80">
        <f>IF($U$99="snížená",$N$99,0)</f>
        <v>0</v>
      </c>
      <c r="BG99" s="80">
        <f>IF($U$99="zákl. přenesená",$N$99,0)</f>
        <v>0</v>
      </c>
      <c r="BH99" s="80">
        <f>IF($U$99="sníž. přenesená",$N$99,0)</f>
        <v>0</v>
      </c>
      <c r="BI99" s="80">
        <f>IF($U$99="nulová",$N$99,0)</f>
        <v>0</v>
      </c>
      <c r="BJ99" s="6" t="s">
        <v>20</v>
      </c>
    </row>
    <row r="100" spans="2:18" s="6" customFormat="1" ht="14.25" customHeight="1">
      <c r="B100" s="22"/>
      <c r="R100" s="23"/>
    </row>
    <row r="101" spans="2:18" s="6" customFormat="1" ht="30" customHeight="1">
      <c r="B101" s="22"/>
      <c r="C101" s="87" t="s">
        <v>90</v>
      </c>
      <c r="D101" s="30"/>
      <c r="E101" s="30"/>
      <c r="F101" s="30"/>
      <c r="G101" s="30"/>
      <c r="H101" s="30"/>
      <c r="I101" s="30"/>
      <c r="J101" s="30"/>
      <c r="K101" s="30"/>
      <c r="L101" s="197">
        <f>ROUND(SUM($N$87+$N$93),2)</f>
        <v>0</v>
      </c>
      <c r="M101" s="198"/>
      <c r="N101" s="198"/>
      <c r="O101" s="198"/>
      <c r="P101" s="198"/>
      <c r="Q101" s="198"/>
      <c r="R101" s="23"/>
    </row>
    <row r="102" spans="2:18" s="6" customFormat="1" ht="7.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5"/>
    </row>
    <row r="106" spans="2:18" s="6" customFormat="1" ht="7.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8"/>
    </row>
    <row r="107" spans="2:18" s="6" customFormat="1" ht="37.5" customHeight="1">
      <c r="B107" s="22"/>
      <c r="C107" s="167" t="s">
        <v>164</v>
      </c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23"/>
    </row>
    <row r="108" spans="2:18" s="6" customFormat="1" ht="7.5" customHeight="1">
      <c r="B108" s="22"/>
      <c r="R108" s="23"/>
    </row>
    <row r="109" spans="2:18" s="6" customFormat="1" ht="37.5" customHeight="1">
      <c r="B109" s="22"/>
      <c r="C109" s="51" t="s">
        <v>15</v>
      </c>
      <c r="F109" s="184" t="str">
        <f>$F$6</f>
        <v>Silnice II/483-ul.Dolní,ul.Sportovní-Protismyková úprava před přechody pro chodce v obci Mořkov</v>
      </c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R109" s="23"/>
    </row>
    <row r="110" spans="2:18" s="6" customFormat="1" ht="7.5" customHeight="1">
      <c r="B110" s="22"/>
      <c r="R110" s="23"/>
    </row>
    <row r="111" spans="2:18" s="6" customFormat="1" ht="18.75" customHeight="1">
      <c r="B111" s="22"/>
      <c r="C111" s="17" t="s">
        <v>21</v>
      </c>
      <c r="F111" s="15" t="str">
        <f>$F$8</f>
        <v> </v>
      </c>
      <c r="K111" s="17" t="s">
        <v>23</v>
      </c>
      <c r="M111" s="207" t="str">
        <f>IF($O$8="","",$O$8)</f>
        <v>20.12.2015</v>
      </c>
      <c r="N111" s="169"/>
      <c r="O111" s="169"/>
      <c r="P111" s="169"/>
      <c r="R111" s="23"/>
    </row>
    <row r="112" spans="2:18" s="6" customFormat="1" ht="7.5" customHeight="1">
      <c r="B112" s="22"/>
      <c r="R112" s="23"/>
    </row>
    <row r="113" spans="2:18" s="6" customFormat="1" ht="15.75" customHeight="1">
      <c r="B113" s="22"/>
      <c r="C113" s="17" t="s">
        <v>27</v>
      </c>
      <c r="F113" s="15" t="str">
        <f>$E$11</f>
        <v>Obec Mořkov</v>
      </c>
      <c r="K113" s="17" t="s">
        <v>32</v>
      </c>
      <c r="M113" s="171" t="str">
        <f>$E$17</f>
        <v>Jiří Břenek</v>
      </c>
      <c r="N113" s="169"/>
      <c r="O113" s="169"/>
      <c r="P113" s="169"/>
      <c r="Q113" s="169"/>
      <c r="R113" s="23"/>
    </row>
    <row r="114" spans="2:18" s="6" customFormat="1" ht="15" customHeight="1">
      <c r="B114" s="22"/>
      <c r="C114" s="17" t="s">
        <v>31</v>
      </c>
      <c r="F114" s="15" t="str">
        <f>IF($E$14="","",$E$14)</f>
        <v>Jiří Břenek</v>
      </c>
      <c r="K114" s="17" t="s">
        <v>35</v>
      </c>
      <c r="M114" s="171" t="str">
        <f>$E$20</f>
        <v>Pflegrová</v>
      </c>
      <c r="N114" s="169"/>
      <c r="O114" s="169"/>
      <c r="P114" s="169"/>
      <c r="Q114" s="169"/>
      <c r="R114" s="23"/>
    </row>
    <row r="115" spans="2:18" s="6" customFormat="1" ht="11.25" customHeight="1">
      <c r="B115" s="22"/>
      <c r="R115" s="23"/>
    </row>
    <row r="116" spans="2:27" s="108" customFormat="1" ht="30" customHeight="1">
      <c r="B116" s="109"/>
      <c r="C116" s="110" t="s">
        <v>113</v>
      </c>
      <c r="D116" s="111" t="s">
        <v>114</v>
      </c>
      <c r="E116" s="111" t="s">
        <v>59</v>
      </c>
      <c r="F116" s="212" t="s">
        <v>115</v>
      </c>
      <c r="G116" s="213"/>
      <c r="H116" s="213"/>
      <c r="I116" s="213"/>
      <c r="J116" s="111" t="s">
        <v>116</v>
      </c>
      <c r="K116" s="111" t="s">
        <v>117</v>
      </c>
      <c r="L116" s="212" t="s">
        <v>118</v>
      </c>
      <c r="M116" s="213"/>
      <c r="N116" s="212" t="s">
        <v>119</v>
      </c>
      <c r="O116" s="213"/>
      <c r="P116" s="213"/>
      <c r="Q116" s="214"/>
      <c r="R116" s="112"/>
      <c r="T116" s="58" t="s">
        <v>120</v>
      </c>
      <c r="U116" s="59" t="s">
        <v>41</v>
      </c>
      <c r="V116" s="59" t="s">
        <v>121</v>
      </c>
      <c r="W116" s="59" t="s">
        <v>122</v>
      </c>
      <c r="X116" s="59" t="s">
        <v>123</v>
      </c>
      <c r="Y116" s="59" t="s">
        <v>124</v>
      </c>
      <c r="Z116" s="59" t="s">
        <v>125</v>
      </c>
      <c r="AA116" s="60" t="s">
        <v>126</v>
      </c>
    </row>
    <row r="117" spans="2:63" s="6" customFormat="1" ht="30" customHeight="1">
      <c r="B117" s="22"/>
      <c r="C117" s="63" t="s">
        <v>94</v>
      </c>
      <c r="N117" s="226">
        <f>$BK$117</f>
        <v>0</v>
      </c>
      <c r="O117" s="169"/>
      <c r="P117" s="169"/>
      <c r="Q117" s="169"/>
      <c r="R117" s="23"/>
      <c r="T117" s="62"/>
      <c r="U117" s="35"/>
      <c r="V117" s="35"/>
      <c r="W117" s="113">
        <f>$W$118+$W$130</f>
        <v>0</v>
      </c>
      <c r="X117" s="35"/>
      <c r="Y117" s="113">
        <f>$Y$118+$Y$130</f>
        <v>2.141775</v>
      </c>
      <c r="Z117" s="35"/>
      <c r="AA117" s="114">
        <f>$AA$118+$AA$130</f>
        <v>0</v>
      </c>
      <c r="AT117" s="6" t="s">
        <v>76</v>
      </c>
      <c r="AU117" s="6" t="s">
        <v>99</v>
      </c>
      <c r="BK117" s="115">
        <f>$BK$118+$BK$130</f>
        <v>0</v>
      </c>
    </row>
    <row r="118" spans="2:63" s="116" customFormat="1" ht="37.5" customHeight="1">
      <c r="B118" s="117"/>
      <c r="D118" s="118" t="s">
        <v>100</v>
      </c>
      <c r="E118" s="118"/>
      <c r="F118" s="118"/>
      <c r="G118" s="118"/>
      <c r="H118" s="118"/>
      <c r="I118" s="118"/>
      <c r="J118" s="118"/>
      <c r="K118" s="118"/>
      <c r="L118" s="118"/>
      <c r="M118" s="118"/>
      <c r="N118" s="211">
        <f>$BK$118</f>
        <v>0</v>
      </c>
      <c r="O118" s="227"/>
      <c r="P118" s="227"/>
      <c r="Q118" s="227"/>
      <c r="R118" s="120"/>
      <c r="T118" s="121"/>
      <c r="W118" s="122">
        <f>$W$119+$W$128</f>
        <v>0</v>
      </c>
      <c r="Y118" s="122">
        <f>$Y$119+$Y$128</f>
        <v>2.141775</v>
      </c>
      <c r="AA118" s="123">
        <f>$AA$119+$AA$128</f>
        <v>0</v>
      </c>
      <c r="AR118" s="119" t="s">
        <v>20</v>
      </c>
      <c r="AT118" s="119" t="s">
        <v>76</v>
      </c>
      <c r="AU118" s="119" t="s">
        <v>77</v>
      </c>
      <c r="AY118" s="119" t="s">
        <v>127</v>
      </c>
      <c r="BK118" s="124">
        <f>$BK$119+$BK$128</f>
        <v>0</v>
      </c>
    </row>
    <row r="119" spans="2:63" s="116" customFormat="1" ht="21" customHeight="1">
      <c r="B119" s="117"/>
      <c r="D119" s="125" t="s">
        <v>101</v>
      </c>
      <c r="E119" s="125"/>
      <c r="F119" s="125"/>
      <c r="G119" s="125"/>
      <c r="H119" s="125"/>
      <c r="I119" s="125"/>
      <c r="J119" s="125"/>
      <c r="K119" s="125"/>
      <c r="L119" s="125"/>
      <c r="M119" s="125"/>
      <c r="N119" s="228">
        <f>$BK$119</f>
        <v>0</v>
      </c>
      <c r="O119" s="227"/>
      <c r="P119" s="227"/>
      <c r="Q119" s="227"/>
      <c r="R119" s="120"/>
      <c r="T119" s="121"/>
      <c r="W119" s="122">
        <f>SUM($W$120:$W$127)</f>
        <v>0</v>
      </c>
      <c r="Y119" s="122">
        <f>SUM($Y$120:$Y$127)</f>
        <v>2.141775</v>
      </c>
      <c r="AA119" s="123">
        <f>SUM($AA$120:$AA$127)</f>
        <v>0</v>
      </c>
      <c r="AR119" s="119" t="s">
        <v>20</v>
      </c>
      <c r="AT119" s="119" t="s">
        <v>76</v>
      </c>
      <c r="AU119" s="119" t="s">
        <v>20</v>
      </c>
      <c r="AY119" s="119" t="s">
        <v>127</v>
      </c>
      <c r="BK119" s="124">
        <f>SUM($BK$120:$BK$127)</f>
        <v>0</v>
      </c>
    </row>
    <row r="120" spans="2:65" s="6" customFormat="1" ht="27" customHeight="1">
      <c r="B120" s="22"/>
      <c r="C120" s="126" t="s">
        <v>20</v>
      </c>
      <c r="D120" s="126" t="s">
        <v>128</v>
      </c>
      <c r="E120" s="127" t="s">
        <v>129</v>
      </c>
      <c r="F120" s="215" t="s">
        <v>130</v>
      </c>
      <c r="G120" s="216"/>
      <c r="H120" s="216"/>
      <c r="I120" s="216"/>
      <c r="J120" s="128" t="s">
        <v>131</v>
      </c>
      <c r="K120" s="129">
        <v>427.5</v>
      </c>
      <c r="L120" s="217">
        <v>0</v>
      </c>
      <c r="M120" s="216"/>
      <c r="N120" s="218">
        <f>ROUND($L$120*$K$120,2)</f>
        <v>0</v>
      </c>
      <c r="O120" s="216"/>
      <c r="P120" s="216"/>
      <c r="Q120" s="216"/>
      <c r="R120" s="23"/>
      <c r="T120" s="130"/>
      <c r="U120" s="28" t="s">
        <v>42</v>
      </c>
      <c r="W120" s="131">
        <f>$V$120*$K$120</f>
        <v>0</v>
      </c>
      <c r="X120" s="131">
        <v>0</v>
      </c>
      <c r="Y120" s="131">
        <f>$X$120*$K$120</f>
        <v>0</v>
      </c>
      <c r="Z120" s="131">
        <v>0</v>
      </c>
      <c r="AA120" s="132">
        <f>$Z$120*$K$120</f>
        <v>0</v>
      </c>
      <c r="AR120" s="6" t="s">
        <v>132</v>
      </c>
      <c r="AT120" s="6" t="s">
        <v>128</v>
      </c>
      <c r="AU120" s="6" t="s">
        <v>92</v>
      </c>
      <c r="AY120" s="6" t="s">
        <v>127</v>
      </c>
      <c r="BE120" s="80">
        <f>IF($U$120="základní",$N$120,0)</f>
        <v>0</v>
      </c>
      <c r="BF120" s="80">
        <f>IF($U$120="snížená",$N$120,0)</f>
        <v>0</v>
      </c>
      <c r="BG120" s="80">
        <f>IF($U$120="zákl. přenesená",$N$120,0)</f>
        <v>0</v>
      </c>
      <c r="BH120" s="80">
        <f>IF($U$120="sníž. přenesená",$N$120,0)</f>
        <v>0</v>
      </c>
      <c r="BI120" s="80">
        <f>IF($U$120="nulová",$N$120,0)</f>
        <v>0</v>
      </c>
      <c r="BJ120" s="6" t="s">
        <v>20</v>
      </c>
      <c r="BK120" s="80">
        <f>ROUND($L$120*$K$120,2)</f>
        <v>0</v>
      </c>
      <c r="BL120" s="6" t="s">
        <v>132</v>
      </c>
      <c r="BM120" s="6" t="s">
        <v>133</v>
      </c>
    </row>
    <row r="121" spans="2:65" s="6" customFormat="1" ht="27" customHeight="1">
      <c r="B121" s="22"/>
      <c r="C121" s="126" t="s">
        <v>92</v>
      </c>
      <c r="D121" s="126" t="s">
        <v>128</v>
      </c>
      <c r="E121" s="127" t="s">
        <v>134</v>
      </c>
      <c r="F121" s="215" t="s">
        <v>135</v>
      </c>
      <c r="G121" s="216"/>
      <c r="H121" s="216"/>
      <c r="I121" s="216"/>
      <c r="J121" s="128" t="s">
        <v>131</v>
      </c>
      <c r="K121" s="129">
        <v>427.5</v>
      </c>
      <c r="L121" s="217">
        <v>0</v>
      </c>
      <c r="M121" s="216"/>
      <c r="N121" s="218">
        <f>ROUND($L$121*$K$121,2)</f>
        <v>0</v>
      </c>
      <c r="O121" s="216"/>
      <c r="P121" s="216"/>
      <c r="Q121" s="216"/>
      <c r="R121" s="23"/>
      <c r="T121" s="130"/>
      <c r="U121" s="28" t="s">
        <v>42</v>
      </c>
      <c r="W121" s="131">
        <f>$V$121*$K$121</f>
        <v>0</v>
      </c>
      <c r="X121" s="131">
        <v>0.00501</v>
      </c>
      <c r="Y121" s="131">
        <f>$X$121*$K$121</f>
        <v>2.141775</v>
      </c>
      <c r="Z121" s="131">
        <v>0</v>
      </c>
      <c r="AA121" s="132">
        <f>$Z$121*$K$121</f>
        <v>0</v>
      </c>
      <c r="AR121" s="6" t="s">
        <v>132</v>
      </c>
      <c r="AT121" s="6" t="s">
        <v>128</v>
      </c>
      <c r="AU121" s="6" t="s">
        <v>92</v>
      </c>
      <c r="AY121" s="6" t="s">
        <v>127</v>
      </c>
      <c r="BE121" s="80">
        <f>IF($U$121="základní",$N$121,0)</f>
        <v>0</v>
      </c>
      <c r="BF121" s="80">
        <f>IF($U$121="snížená",$N$121,0)</f>
        <v>0</v>
      </c>
      <c r="BG121" s="80">
        <f>IF($U$121="zákl. přenesená",$N$121,0)</f>
        <v>0</v>
      </c>
      <c r="BH121" s="80">
        <f>IF($U$121="sníž. přenesená",$N$121,0)</f>
        <v>0</v>
      </c>
      <c r="BI121" s="80">
        <f>IF($U$121="nulová",$N$121,0)</f>
        <v>0</v>
      </c>
      <c r="BJ121" s="6" t="s">
        <v>20</v>
      </c>
      <c r="BK121" s="80">
        <f>ROUND($L$121*$K$121,2)</f>
        <v>0</v>
      </c>
      <c r="BL121" s="6" t="s">
        <v>132</v>
      </c>
      <c r="BM121" s="6" t="s">
        <v>136</v>
      </c>
    </row>
    <row r="122" spans="2:63" s="6" customFormat="1" ht="27" customHeight="1">
      <c r="B122" s="22"/>
      <c r="C122" s="156"/>
      <c r="D122" s="156"/>
      <c r="E122" s="157"/>
      <c r="F122" s="164" t="s">
        <v>157</v>
      </c>
      <c r="G122" s="158"/>
      <c r="H122" s="158"/>
      <c r="I122" s="158"/>
      <c r="J122" s="159"/>
      <c r="K122" s="160"/>
      <c r="L122" s="161"/>
      <c r="M122" s="158"/>
      <c r="N122" s="162"/>
      <c r="O122" s="158"/>
      <c r="P122" s="158"/>
      <c r="Q122" s="158"/>
      <c r="R122" s="23"/>
      <c r="T122" s="163"/>
      <c r="U122" s="28"/>
      <c r="W122" s="131"/>
      <c r="X122" s="131"/>
      <c r="Y122" s="131"/>
      <c r="Z122" s="131"/>
      <c r="AA122" s="132"/>
      <c r="BE122" s="80"/>
      <c r="BF122" s="80"/>
      <c r="BG122" s="80"/>
      <c r="BH122" s="80"/>
      <c r="BI122" s="80"/>
      <c r="BK122" s="80"/>
    </row>
    <row r="123" spans="2:51" s="6" customFormat="1" ht="18.75" customHeight="1">
      <c r="B123" s="133"/>
      <c r="E123" s="134"/>
      <c r="F123" s="219" t="s">
        <v>137</v>
      </c>
      <c r="G123" s="220"/>
      <c r="H123" s="220"/>
      <c r="I123" s="220"/>
      <c r="K123" s="135">
        <v>111</v>
      </c>
      <c r="R123" s="136"/>
      <c r="T123" s="137"/>
      <c r="AA123" s="138"/>
      <c r="AT123" s="134" t="s">
        <v>138</v>
      </c>
      <c r="AU123" s="134" t="s">
        <v>92</v>
      </c>
      <c r="AV123" s="134" t="s">
        <v>92</v>
      </c>
      <c r="AW123" s="134" t="s">
        <v>99</v>
      </c>
      <c r="AX123" s="134" t="s">
        <v>77</v>
      </c>
      <c r="AY123" s="134" t="s">
        <v>127</v>
      </c>
    </row>
    <row r="124" spans="2:51" s="6" customFormat="1" ht="18.75" customHeight="1">
      <c r="B124" s="133"/>
      <c r="E124" s="134"/>
      <c r="F124" s="219" t="s">
        <v>139</v>
      </c>
      <c r="G124" s="220"/>
      <c r="H124" s="220"/>
      <c r="I124" s="220"/>
      <c r="K124" s="135">
        <v>123</v>
      </c>
      <c r="R124" s="136"/>
      <c r="T124" s="137"/>
      <c r="AA124" s="138"/>
      <c r="AT124" s="134" t="s">
        <v>138</v>
      </c>
      <c r="AU124" s="134" t="s">
        <v>92</v>
      </c>
      <c r="AV124" s="134" t="s">
        <v>92</v>
      </c>
      <c r="AW124" s="134" t="s">
        <v>99</v>
      </c>
      <c r="AX124" s="134" t="s">
        <v>77</v>
      </c>
      <c r="AY124" s="134" t="s">
        <v>127</v>
      </c>
    </row>
    <row r="125" spans="2:51" s="6" customFormat="1" ht="18.75" customHeight="1">
      <c r="B125" s="133"/>
      <c r="E125" s="134"/>
      <c r="F125" s="219" t="s">
        <v>140</v>
      </c>
      <c r="G125" s="220"/>
      <c r="H125" s="220"/>
      <c r="I125" s="220"/>
      <c r="K125" s="135">
        <v>103.5</v>
      </c>
      <c r="R125" s="136"/>
      <c r="T125" s="137"/>
      <c r="AA125" s="138"/>
      <c r="AT125" s="134" t="s">
        <v>138</v>
      </c>
      <c r="AU125" s="134" t="s">
        <v>92</v>
      </c>
      <c r="AV125" s="134" t="s">
        <v>92</v>
      </c>
      <c r="AW125" s="134" t="s">
        <v>99</v>
      </c>
      <c r="AX125" s="134" t="s">
        <v>77</v>
      </c>
      <c r="AY125" s="134" t="s">
        <v>127</v>
      </c>
    </row>
    <row r="126" spans="2:51" s="6" customFormat="1" ht="18.75" customHeight="1">
      <c r="B126" s="133"/>
      <c r="E126" s="134"/>
      <c r="F126" s="219" t="s">
        <v>141</v>
      </c>
      <c r="G126" s="220"/>
      <c r="H126" s="220"/>
      <c r="I126" s="220"/>
      <c r="K126" s="135">
        <v>90</v>
      </c>
      <c r="R126" s="136"/>
      <c r="T126" s="137"/>
      <c r="AA126" s="138"/>
      <c r="AT126" s="134" t="s">
        <v>138</v>
      </c>
      <c r="AU126" s="134" t="s">
        <v>92</v>
      </c>
      <c r="AV126" s="134" t="s">
        <v>92</v>
      </c>
      <c r="AW126" s="134" t="s">
        <v>99</v>
      </c>
      <c r="AX126" s="134" t="s">
        <v>77</v>
      </c>
      <c r="AY126" s="134" t="s">
        <v>127</v>
      </c>
    </row>
    <row r="127" spans="2:51" s="6" customFormat="1" ht="18.75" customHeight="1">
      <c r="B127" s="139"/>
      <c r="E127" s="140"/>
      <c r="F127" s="221" t="s">
        <v>142</v>
      </c>
      <c r="G127" s="222"/>
      <c r="H127" s="222"/>
      <c r="I127" s="222"/>
      <c r="K127" s="141">
        <v>427.5</v>
      </c>
      <c r="R127" s="142"/>
      <c r="T127" s="143"/>
      <c r="AA127" s="144"/>
      <c r="AT127" s="140" t="s">
        <v>138</v>
      </c>
      <c r="AU127" s="140" t="s">
        <v>92</v>
      </c>
      <c r="AV127" s="140" t="s">
        <v>132</v>
      </c>
      <c r="AW127" s="140" t="s">
        <v>99</v>
      </c>
      <c r="AX127" s="140" t="s">
        <v>20</v>
      </c>
      <c r="AY127" s="140" t="s">
        <v>127</v>
      </c>
    </row>
    <row r="128" spans="2:63" s="116" customFormat="1" ht="30.75" customHeight="1">
      <c r="B128" s="117"/>
      <c r="D128" s="125" t="s">
        <v>102</v>
      </c>
      <c r="E128" s="125"/>
      <c r="F128" s="125"/>
      <c r="G128" s="125"/>
      <c r="H128" s="125"/>
      <c r="I128" s="125"/>
      <c r="J128" s="125"/>
      <c r="K128" s="125"/>
      <c r="L128" s="125"/>
      <c r="M128" s="125"/>
      <c r="N128" s="228">
        <f>$BK$128</f>
        <v>0</v>
      </c>
      <c r="O128" s="227"/>
      <c r="P128" s="227"/>
      <c r="Q128" s="227"/>
      <c r="R128" s="120"/>
      <c r="T128" s="121"/>
      <c r="W128" s="122">
        <f>$W$129</f>
        <v>0</v>
      </c>
      <c r="Y128" s="122">
        <f>$Y$129</f>
        <v>0</v>
      </c>
      <c r="AA128" s="123">
        <f>$AA$129</f>
        <v>0</v>
      </c>
      <c r="AR128" s="119" t="s">
        <v>20</v>
      </c>
      <c r="AT128" s="119" t="s">
        <v>76</v>
      </c>
      <c r="AU128" s="119" t="s">
        <v>20</v>
      </c>
      <c r="AY128" s="119" t="s">
        <v>127</v>
      </c>
      <c r="BK128" s="124">
        <f>$BK$129</f>
        <v>0</v>
      </c>
    </row>
    <row r="129" spans="2:65" s="6" customFormat="1" ht="39" customHeight="1">
      <c r="B129" s="22"/>
      <c r="C129" s="126" t="s">
        <v>143</v>
      </c>
      <c r="D129" s="126" t="s">
        <v>128</v>
      </c>
      <c r="E129" s="127" t="s">
        <v>144</v>
      </c>
      <c r="F129" s="215" t="s">
        <v>145</v>
      </c>
      <c r="G129" s="216"/>
      <c r="H129" s="216"/>
      <c r="I129" s="216"/>
      <c r="J129" s="128" t="s">
        <v>146</v>
      </c>
      <c r="K129" s="129">
        <v>2.142</v>
      </c>
      <c r="L129" s="217">
        <v>0</v>
      </c>
      <c r="M129" s="216"/>
      <c r="N129" s="218">
        <f>ROUND($L$129*$K$129,2)</f>
        <v>0</v>
      </c>
      <c r="O129" s="216"/>
      <c r="P129" s="216"/>
      <c r="Q129" s="216"/>
      <c r="R129" s="23"/>
      <c r="T129" s="130"/>
      <c r="U129" s="28" t="s">
        <v>42</v>
      </c>
      <c r="W129" s="131">
        <f>$V$129*$K$129</f>
        <v>0</v>
      </c>
      <c r="X129" s="131">
        <v>0</v>
      </c>
      <c r="Y129" s="131">
        <f>$X$129*$K$129</f>
        <v>0</v>
      </c>
      <c r="Z129" s="131">
        <v>0</v>
      </c>
      <c r="AA129" s="132">
        <f>$Z$129*$K$129</f>
        <v>0</v>
      </c>
      <c r="AR129" s="6" t="s">
        <v>132</v>
      </c>
      <c r="AT129" s="6" t="s">
        <v>128</v>
      </c>
      <c r="AU129" s="6" t="s">
        <v>92</v>
      </c>
      <c r="AY129" s="6" t="s">
        <v>127</v>
      </c>
      <c r="BE129" s="80">
        <f>IF($U$129="základní",$N$129,0)</f>
        <v>0</v>
      </c>
      <c r="BF129" s="80">
        <f>IF($U$129="snížená",$N$129,0)</f>
        <v>0</v>
      </c>
      <c r="BG129" s="80">
        <f>IF($U$129="zákl. přenesená",$N$129,0)</f>
        <v>0</v>
      </c>
      <c r="BH129" s="80">
        <f>IF($U$129="sníž. přenesená",$N$129,0)</f>
        <v>0</v>
      </c>
      <c r="BI129" s="80">
        <f>IF($U$129="nulová",$N$129,0)</f>
        <v>0</v>
      </c>
      <c r="BJ129" s="6" t="s">
        <v>20</v>
      </c>
      <c r="BK129" s="80">
        <f>ROUND($L$129*$K$129,2)</f>
        <v>0</v>
      </c>
      <c r="BL129" s="6" t="s">
        <v>132</v>
      </c>
      <c r="BM129" s="6" t="s">
        <v>147</v>
      </c>
    </row>
    <row r="130" spans="2:63" s="6" customFormat="1" ht="51" customHeight="1">
      <c r="B130" s="22"/>
      <c r="D130" s="118" t="s">
        <v>148</v>
      </c>
      <c r="N130" s="211">
        <f>$BK$130</f>
        <v>0</v>
      </c>
      <c r="O130" s="169"/>
      <c r="P130" s="169"/>
      <c r="Q130" s="169"/>
      <c r="R130" s="23"/>
      <c r="T130" s="56"/>
      <c r="AA130" s="57"/>
      <c r="AT130" s="6" t="s">
        <v>76</v>
      </c>
      <c r="AU130" s="6" t="s">
        <v>77</v>
      </c>
      <c r="AY130" s="6" t="s">
        <v>149</v>
      </c>
      <c r="BK130" s="80">
        <f>SUM($BK$131:$BK$135)</f>
        <v>0</v>
      </c>
    </row>
    <row r="131" spans="2:63" s="6" customFormat="1" ht="23.25" customHeight="1">
      <c r="B131" s="22"/>
      <c r="C131" s="145"/>
      <c r="D131" s="145" t="s">
        <v>128</v>
      </c>
      <c r="E131" s="146"/>
      <c r="F131" s="223"/>
      <c r="G131" s="224"/>
      <c r="H131" s="224"/>
      <c r="I131" s="224"/>
      <c r="J131" s="147"/>
      <c r="K131" s="148"/>
      <c r="L131" s="217"/>
      <c r="M131" s="216"/>
      <c r="N131" s="218">
        <f>$BK$131</f>
        <v>0</v>
      </c>
      <c r="O131" s="216"/>
      <c r="P131" s="216"/>
      <c r="Q131" s="216"/>
      <c r="R131" s="23"/>
      <c r="T131" s="130"/>
      <c r="U131" s="149" t="s">
        <v>42</v>
      </c>
      <c r="AA131" s="57"/>
      <c r="AT131" s="6" t="s">
        <v>149</v>
      </c>
      <c r="AU131" s="6" t="s">
        <v>20</v>
      </c>
      <c r="AY131" s="6" t="s">
        <v>149</v>
      </c>
      <c r="BE131" s="80">
        <f>IF($U$131="základní",$N$131,0)</f>
        <v>0</v>
      </c>
      <c r="BF131" s="80">
        <f>IF($U$131="snížená",$N$131,0)</f>
        <v>0</v>
      </c>
      <c r="BG131" s="80">
        <f>IF($U$131="zákl. přenesená",$N$131,0)</f>
        <v>0</v>
      </c>
      <c r="BH131" s="80">
        <f>IF($U$131="sníž. přenesená",$N$131,0)</f>
        <v>0</v>
      </c>
      <c r="BI131" s="80">
        <f>IF($U$131="nulová",$N$131,0)</f>
        <v>0</v>
      </c>
      <c r="BJ131" s="6" t="s">
        <v>20</v>
      </c>
      <c r="BK131" s="80">
        <f>$L$131*$K$131</f>
        <v>0</v>
      </c>
    </row>
    <row r="132" spans="2:63" s="6" customFormat="1" ht="23.25" customHeight="1">
      <c r="B132" s="22"/>
      <c r="C132" s="145"/>
      <c r="D132" s="145" t="s">
        <v>128</v>
      </c>
      <c r="E132" s="146"/>
      <c r="F132" s="223"/>
      <c r="G132" s="224"/>
      <c r="H132" s="224"/>
      <c r="I132" s="224"/>
      <c r="J132" s="147"/>
      <c r="K132" s="148"/>
      <c r="L132" s="217"/>
      <c r="M132" s="216"/>
      <c r="N132" s="218">
        <f>$BK$132</f>
        <v>0</v>
      </c>
      <c r="O132" s="216"/>
      <c r="P132" s="216"/>
      <c r="Q132" s="216"/>
      <c r="R132" s="23"/>
      <c r="T132" s="130"/>
      <c r="U132" s="149" t="s">
        <v>42</v>
      </c>
      <c r="AA132" s="57"/>
      <c r="AT132" s="6" t="s">
        <v>149</v>
      </c>
      <c r="AU132" s="6" t="s">
        <v>20</v>
      </c>
      <c r="AY132" s="6" t="s">
        <v>149</v>
      </c>
      <c r="BE132" s="80">
        <f>IF($U$132="základní",$N$132,0)</f>
        <v>0</v>
      </c>
      <c r="BF132" s="80">
        <f>IF($U$132="snížená",$N$132,0)</f>
        <v>0</v>
      </c>
      <c r="BG132" s="80">
        <f>IF($U$132="zákl. přenesená",$N$132,0)</f>
        <v>0</v>
      </c>
      <c r="BH132" s="80">
        <f>IF($U$132="sníž. přenesená",$N$132,0)</f>
        <v>0</v>
      </c>
      <c r="BI132" s="80">
        <f>IF($U$132="nulová",$N$132,0)</f>
        <v>0</v>
      </c>
      <c r="BJ132" s="6" t="s">
        <v>20</v>
      </c>
      <c r="BK132" s="80">
        <f>$L$132*$K$132</f>
        <v>0</v>
      </c>
    </row>
    <row r="133" spans="2:63" s="6" customFormat="1" ht="23.25" customHeight="1">
      <c r="B133" s="22"/>
      <c r="C133" s="145"/>
      <c r="D133" s="145" t="s">
        <v>128</v>
      </c>
      <c r="E133" s="146"/>
      <c r="F133" s="223"/>
      <c r="G133" s="224"/>
      <c r="H133" s="224"/>
      <c r="I133" s="224"/>
      <c r="J133" s="147"/>
      <c r="K133" s="148"/>
      <c r="L133" s="217"/>
      <c r="M133" s="216"/>
      <c r="N133" s="218">
        <f>$BK$133</f>
        <v>0</v>
      </c>
      <c r="O133" s="216"/>
      <c r="P133" s="216"/>
      <c r="Q133" s="216"/>
      <c r="R133" s="23"/>
      <c r="T133" s="130"/>
      <c r="U133" s="149" t="s">
        <v>42</v>
      </c>
      <c r="AA133" s="57"/>
      <c r="AT133" s="6" t="s">
        <v>149</v>
      </c>
      <c r="AU133" s="6" t="s">
        <v>20</v>
      </c>
      <c r="AY133" s="6" t="s">
        <v>149</v>
      </c>
      <c r="BE133" s="80">
        <f>IF($U$133="základní",$N$133,0)</f>
        <v>0</v>
      </c>
      <c r="BF133" s="80">
        <f>IF($U$133="snížená",$N$133,0)</f>
        <v>0</v>
      </c>
      <c r="BG133" s="80">
        <f>IF($U$133="zákl. přenesená",$N$133,0)</f>
        <v>0</v>
      </c>
      <c r="BH133" s="80">
        <f>IF($U$133="sníž. přenesená",$N$133,0)</f>
        <v>0</v>
      </c>
      <c r="BI133" s="80">
        <f>IF($U$133="nulová",$N$133,0)</f>
        <v>0</v>
      </c>
      <c r="BJ133" s="6" t="s">
        <v>20</v>
      </c>
      <c r="BK133" s="80">
        <f>$L$133*$K$133</f>
        <v>0</v>
      </c>
    </row>
    <row r="134" spans="2:63" s="6" customFormat="1" ht="23.25" customHeight="1">
      <c r="B134" s="22"/>
      <c r="C134" s="145"/>
      <c r="D134" s="145" t="s">
        <v>128</v>
      </c>
      <c r="E134" s="146"/>
      <c r="F134" s="223"/>
      <c r="G134" s="224"/>
      <c r="H134" s="224"/>
      <c r="I134" s="224"/>
      <c r="J134" s="147"/>
      <c r="K134" s="148"/>
      <c r="L134" s="217"/>
      <c r="M134" s="216"/>
      <c r="N134" s="218">
        <f>$BK$134</f>
        <v>0</v>
      </c>
      <c r="O134" s="216"/>
      <c r="P134" s="216"/>
      <c r="Q134" s="216"/>
      <c r="R134" s="23"/>
      <c r="T134" s="130"/>
      <c r="U134" s="149" t="s">
        <v>42</v>
      </c>
      <c r="AA134" s="57"/>
      <c r="AT134" s="6" t="s">
        <v>149</v>
      </c>
      <c r="AU134" s="6" t="s">
        <v>20</v>
      </c>
      <c r="AY134" s="6" t="s">
        <v>149</v>
      </c>
      <c r="BE134" s="80">
        <f>IF($U$134="základní",$N$134,0)</f>
        <v>0</v>
      </c>
      <c r="BF134" s="80">
        <f>IF($U$134="snížená",$N$134,0)</f>
        <v>0</v>
      </c>
      <c r="BG134" s="80">
        <f>IF($U$134="zákl. přenesená",$N$134,0)</f>
        <v>0</v>
      </c>
      <c r="BH134" s="80">
        <f>IF($U$134="sníž. přenesená",$N$134,0)</f>
        <v>0</v>
      </c>
      <c r="BI134" s="80">
        <f>IF($U$134="nulová",$N$134,0)</f>
        <v>0</v>
      </c>
      <c r="BJ134" s="6" t="s">
        <v>20</v>
      </c>
      <c r="BK134" s="80">
        <f>$L$134*$K$134</f>
        <v>0</v>
      </c>
    </row>
    <row r="135" spans="2:63" s="6" customFormat="1" ht="23.25" customHeight="1">
      <c r="B135" s="22"/>
      <c r="C135" s="145"/>
      <c r="D135" s="145" t="s">
        <v>128</v>
      </c>
      <c r="E135" s="146"/>
      <c r="F135" s="223"/>
      <c r="G135" s="224"/>
      <c r="H135" s="224"/>
      <c r="I135" s="224"/>
      <c r="J135" s="147"/>
      <c r="K135" s="148"/>
      <c r="L135" s="217"/>
      <c r="M135" s="216"/>
      <c r="N135" s="218">
        <f>$BK$135</f>
        <v>0</v>
      </c>
      <c r="O135" s="216"/>
      <c r="P135" s="216"/>
      <c r="Q135" s="216"/>
      <c r="R135" s="23"/>
      <c r="T135" s="130"/>
      <c r="U135" s="149" t="s">
        <v>42</v>
      </c>
      <c r="V135" s="40"/>
      <c r="W135" s="40"/>
      <c r="X135" s="40"/>
      <c r="Y135" s="40"/>
      <c r="Z135" s="40"/>
      <c r="AA135" s="42"/>
      <c r="AT135" s="6" t="s">
        <v>149</v>
      </c>
      <c r="AU135" s="6" t="s">
        <v>20</v>
      </c>
      <c r="AY135" s="6" t="s">
        <v>149</v>
      </c>
      <c r="BE135" s="80">
        <f>IF($U$135="základní",$N$135,0)</f>
        <v>0</v>
      </c>
      <c r="BF135" s="80">
        <f>IF($U$135="snížená",$N$135,0)</f>
        <v>0</v>
      </c>
      <c r="BG135" s="80">
        <f>IF($U$135="zákl. přenesená",$N$135,0)</f>
        <v>0</v>
      </c>
      <c r="BH135" s="80">
        <f>IF($U$135="sníž. přenesená",$N$135,0)</f>
        <v>0</v>
      </c>
      <c r="BI135" s="80">
        <f>IF($U$135="nulová",$N$135,0)</f>
        <v>0</v>
      </c>
      <c r="BJ135" s="6" t="s">
        <v>20</v>
      </c>
      <c r="BK135" s="80">
        <f>$L$135*$K$135</f>
        <v>0</v>
      </c>
    </row>
    <row r="136" spans="2:18" s="6" customFormat="1" ht="7.5" customHeight="1">
      <c r="B136" s="43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5"/>
    </row>
    <row r="137" s="2" customFormat="1" ht="14.25" customHeight="1"/>
  </sheetData>
  <sheetProtection/>
  <mergeCells count="97">
    <mergeCell ref="H1:K1"/>
    <mergeCell ref="S2:AC2"/>
    <mergeCell ref="F135:I135"/>
    <mergeCell ref="L135:M135"/>
    <mergeCell ref="N135:Q135"/>
    <mergeCell ref="N117:Q117"/>
    <mergeCell ref="N118:Q118"/>
    <mergeCell ref="N119:Q119"/>
    <mergeCell ref="N128:Q128"/>
    <mergeCell ref="N130:Q130"/>
    <mergeCell ref="F133:I133"/>
    <mergeCell ref="L133:M133"/>
    <mergeCell ref="N133:Q133"/>
    <mergeCell ref="F134:I134"/>
    <mergeCell ref="L134:M134"/>
    <mergeCell ref="N134:Q134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23:I123"/>
    <mergeCell ref="F124:I124"/>
    <mergeCell ref="F125:I125"/>
    <mergeCell ref="F126:I126"/>
    <mergeCell ref="F127:I127"/>
    <mergeCell ref="F129:I129"/>
    <mergeCell ref="F120:I120"/>
    <mergeCell ref="L120:M120"/>
    <mergeCell ref="N120:Q120"/>
    <mergeCell ref="F121:I121"/>
    <mergeCell ref="L121:M121"/>
    <mergeCell ref="N121:Q121"/>
    <mergeCell ref="M111:P111"/>
    <mergeCell ref="M113:Q113"/>
    <mergeCell ref="M114:Q114"/>
    <mergeCell ref="F116:I116"/>
    <mergeCell ref="L116:M116"/>
    <mergeCell ref="N116:Q116"/>
    <mergeCell ref="D98:H98"/>
    <mergeCell ref="N98:Q98"/>
    <mergeCell ref="N99:Q99"/>
    <mergeCell ref="L101:Q101"/>
    <mergeCell ref="C107:Q107"/>
    <mergeCell ref="F109:P109"/>
    <mergeCell ref="D95:H95"/>
    <mergeCell ref="N95:Q95"/>
    <mergeCell ref="D96:H96"/>
    <mergeCell ref="N96:Q96"/>
    <mergeCell ref="D97:H97"/>
    <mergeCell ref="N97:Q97"/>
    <mergeCell ref="N89:Q89"/>
    <mergeCell ref="N90:Q90"/>
    <mergeCell ref="N91:Q91"/>
    <mergeCell ref="N93:Q93"/>
    <mergeCell ref="D94:H94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O20:P20"/>
    <mergeCell ref="E23:L23"/>
    <mergeCell ref="M26:P26"/>
    <mergeCell ref="M27:P27"/>
    <mergeCell ref="M29:P29"/>
    <mergeCell ref="H31:J31"/>
    <mergeCell ref="M31:P31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y jsou hodnoty K a M." sqref="D131:D136">
      <formula1>"K,M"</formula1>
    </dataValidation>
    <dataValidation type="list" allowBlank="1" showInputMessage="1" showErrorMessage="1" error="Povoleny jsou hodnoty základní, snížená, zákl. přenesená, sníž. přenesená, nulová." sqref="U131:U13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Jiri_kancelar</cp:lastModifiedBy>
  <cp:lastPrinted>2015-12-20T17:01:21Z</cp:lastPrinted>
  <dcterms:modified xsi:type="dcterms:W3CDTF">2015-12-20T17:54:18Z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